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368" documentId="84A12F3711A1B88DB5F54F0D6FDD8DB62D61DDF8" xr6:coauthVersionLast="28" xr6:coauthVersionMax="28" xr10:uidLastSave="{E2D3CE25-AEE6-4222-B8BE-FA3AD11E5CEA}"/>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CReceber!$C$4:$Q$309</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_10">'PC Despesas'!$AE$5:$AE$202</definedName>
    <definedName name="DESPESA_11">'PC Despesas'!$AH$5:$AH$202</definedName>
    <definedName name="DESPESA_12">'PC Despesas'!$AK$5:$AK$202</definedName>
    <definedName name="DESPESA_9">'PC Despesas'!$AB$5:$AB$202</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_10">'PC Receitas'!$AN$5:$AN$196</definedName>
    <definedName name="RECEITA_11">'PC Receitas'!$AR$5:$AR$196</definedName>
    <definedName name="RECEITA_12">'PC Receitas'!$AV$5:$AV$196</definedName>
    <definedName name="RECEITA_4">'PC Receitas'!$P$5:$P$196</definedName>
    <definedName name="RECEITA_5">'PC Receitas'!$T$5:$T$196</definedName>
    <definedName name="RECEITA_6">'PC Receitas'!$X$5:$X$196</definedName>
    <definedName name="RECEITA_7">'PC Receitas'!$AB$5:$AB$196</definedName>
    <definedName name="RECEITA_8">'PC Receitas'!$AF$5:$AF$196</definedName>
    <definedName name="RECEITA_9">'PC Receitas'!$AJ$5:$AJ$196</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C515" i="22" l="1"/>
  <c r="D515" i="22" s="1"/>
  <c r="J515" i="22" s="1"/>
  <c r="C514" i="22"/>
  <c r="D514" i="22" s="1"/>
  <c r="I514" i="22" s="1"/>
  <c r="D513" i="22"/>
  <c r="I513" i="22" s="1"/>
  <c r="C513" i="22"/>
  <c r="C512" i="22"/>
  <c r="D512" i="22" s="1"/>
  <c r="C511" i="22"/>
  <c r="D511" i="22" s="1"/>
  <c r="J511" i="22" s="1"/>
  <c r="C510" i="22"/>
  <c r="D510" i="22" s="1"/>
  <c r="I510" i="22" s="1"/>
  <c r="D509" i="22"/>
  <c r="I509" i="22" s="1"/>
  <c r="C509" i="22"/>
  <c r="C508" i="22"/>
  <c r="D508" i="22" s="1"/>
  <c r="G507" i="22"/>
  <c r="C507" i="22"/>
  <c r="D507" i="22" s="1"/>
  <c r="J507" i="22" s="1"/>
  <c r="N506" i="22"/>
  <c r="F506" i="22"/>
  <c r="C506" i="22"/>
  <c r="D506" i="22" s="1"/>
  <c r="I506" i="22" s="1"/>
  <c r="P505" i="22"/>
  <c r="H505" i="22"/>
  <c r="D505" i="22"/>
  <c r="I505" i="22" s="1"/>
  <c r="C505" i="22"/>
  <c r="C504" i="22"/>
  <c r="D504" i="22" s="1"/>
  <c r="C503" i="22"/>
  <c r="D503" i="22" s="1"/>
  <c r="O503" i="22" s="1"/>
  <c r="M502" i="22"/>
  <c r="I502" i="22"/>
  <c r="E502" i="22"/>
  <c r="D502" i="22"/>
  <c r="P502" i="22" s="1"/>
  <c r="C502" i="22"/>
  <c r="C501" i="22"/>
  <c r="D501" i="22" s="1"/>
  <c r="C500" i="22"/>
  <c r="D500" i="22" s="1"/>
  <c r="F500" i="22" s="1"/>
  <c r="C499" i="22"/>
  <c r="D499" i="22" s="1"/>
  <c r="M499" i="22" s="1"/>
  <c r="D498" i="22"/>
  <c r="C498" i="22"/>
  <c r="K497" i="22"/>
  <c r="E497" i="22"/>
  <c r="D497" i="22"/>
  <c r="I497" i="22" s="1"/>
  <c r="C497" i="22"/>
  <c r="C496" i="22"/>
  <c r="D496" i="22" s="1"/>
  <c r="C495" i="22"/>
  <c r="D495" i="22" s="1"/>
  <c r="G500" i="22" s="1"/>
  <c r="D494" i="22"/>
  <c r="P494" i="22" s="1"/>
  <c r="C494" i="22"/>
  <c r="C493" i="22"/>
  <c r="D493" i="22" s="1"/>
  <c r="K493" i="22" s="1"/>
  <c r="D492" i="22"/>
  <c r="K492" i="22" s="1"/>
  <c r="C492" i="22"/>
  <c r="D491" i="22"/>
  <c r="C491" i="22"/>
  <c r="G490" i="22"/>
  <c r="C490" i="22"/>
  <c r="D490" i="22" s="1"/>
  <c r="O490" i="22" s="1"/>
  <c r="M489" i="22"/>
  <c r="F489" i="22"/>
  <c r="D489" i="22"/>
  <c r="I489" i="22" s="1"/>
  <c r="C489" i="22"/>
  <c r="C488" i="22"/>
  <c r="D488" i="22" s="1"/>
  <c r="O488" i="22" s="1"/>
  <c r="C487" i="22"/>
  <c r="D487" i="22" s="1"/>
  <c r="P487" i="22" s="1"/>
  <c r="M486" i="22"/>
  <c r="J486" i="22"/>
  <c r="E486" i="22"/>
  <c r="C486" i="22"/>
  <c r="D486" i="22" s="1"/>
  <c r="O486" i="22" s="1"/>
  <c r="N485" i="22"/>
  <c r="E485" i="22"/>
  <c r="D485" i="22"/>
  <c r="F485" i="22" s="1"/>
  <c r="C485" i="22"/>
  <c r="K484" i="22"/>
  <c r="D484" i="22"/>
  <c r="I484" i="22" s="1"/>
  <c r="C484" i="22"/>
  <c r="D483" i="22"/>
  <c r="N483" i="22" s="1"/>
  <c r="C483" i="22"/>
  <c r="J482" i="22"/>
  <c r="C482" i="22"/>
  <c r="D482" i="22" s="1"/>
  <c r="E482" i="22" s="1"/>
  <c r="L481" i="22"/>
  <c r="D481" i="22"/>
  <c r="G486" i="22" s="1"/>
  <c r="C481" i="22"/>
  <c r="O480" i="22"/>
  <c r="H480" i="22"/>
  <c r="D480" i="22"/>
  <c r="J480" i="22" s="1"/>
  <c r="C480" i="22"/>
  <c r="C479" i="22"/>
  <c r="D479" i="22" s="1"/>
  <c r="E479" i="22" s="1"/>
  <c r="C478" i="22"/>
  <c r="D478" i="22" s="1"/>
  <c r="G477" i="22"/>
  <c r="C477" i="22"/>
  <c r="D477" i="22" s="1"/>
  <c r="P476" i="22"/>
  <c r="M476" i="22"/>
  <c r="L476" i="22"/>
  <c r="H476" i="22"/>
  <c r="F476" i="22"/>
  <c r="E476" i="22"/>
  <c r="D476" i="22"/>
  <c r="J476" i="22" s="1"/>
  <c r="C476" i="22"/>
  <c r="L475" i="22"/>
  <c r="E475" i="22"/>
  <c r="C475" i="22"/>
  <c r="D475" i="22" s="1"/>
  <c r="H475" i="22" s="1"/>
  <c r="D474" i="22"/>
  <c r="L474" i="22" s="1"/>
  <c r="C474" i="22"/>
  <c r="C473" i="22"/>
  <c r="D473" i="22" s="1"/>
  <c r="I473" i="22" s="1"/>
  <c r="N472" i="22"/>
  <c r="I472" i="22"/>
  <c r="E472" i="22"/>
  <c r="D472" i="22"/>
  <c r="P472" i="22" s="1"/>
  <c r="C472" i="22"/>
  <c r="D471" i="22"/>
  <c r="K471" i="22" s="1"/>
  <c r="C471" i="22"/>
  <c r="C470" i="22"/>
  <c r="D470" i="22" s="1"/>
  <c r="C469" i="22"/>
  <c r="D469" i="22" s="1"/>
  <c r="O468" i="22"/>
  <c r="C468" i="22"/>
  <c r="D468" i="22" s="1"/>
  <c r="I468" i="22" s="1"/>
  <c r="D467" i="22"/>
  <c r="I467" i="22" s="1"/>
  <c r="C467" i="22"/>
  <c r="D466" i="22"/>
  <c r="C466" i="22"/>
  <c r="N465" i="22"/>
  <c r="F465" i="22"/>
  <c r="C465" i="22"/>
  <c r="D465" i="22" s="1"/>
  <c r="P465" i="22" s="1"/>
  <c r="O464" i="22"/>
  <c r="F464" i="22"/>
  <c r="C464" i="22"/>
  <c r="D464" i="22" s="1"/>
  <c r="M464" i="22" s="1"/>
  <c r="P463" i="22"/>
  <c r="I463" i="22"/>
  <c r="D463" i="22"/>
  <c r="C463" i="22"/>
  <c r="L462" i="22"/>
  <c r="E462" i="22"/>
  <c r="D462" i="22"/>
  <c r="P462" i="22" s="1"/>
  <c r="C462" i="22"/>
  <c r="C461" i="22"/>
  <c r="D461" i="22" s="1"/>
  <c r="C460" i="22"/>
  <c r="D460" i="22" s="1"/>
  <c r="O460" i="22" s="1"/>
  <c r="D459" i="22"/>
  <c r="G464" i="22" s="1"/>
  <c r="C459" i="22"/>
  <c r="D458" i="22"/>
  <c r="C458" i="22"/>
  <c r="N457" i="22"/>
  <c r="L457" i="22"/>
  <c r="F457" i="22"/>
  <c r="C457" i="22"/>
  <c r="D457" i="22" s="1"/>
  <c r="P457" i="22" s="1"/>
  <c r="C456" i="22"/>
  <c r="D456" i="22" s="1"/>
  <c r="J456" i="22" s="1"/>
  <c r="I455" i="22"/>
  <c r="D455" i="22"/>
  <c r="P455" i="22" s="1"/>
  <c r="C455" i="22"/>
  <c r="L454" i="22"/>
  <c r="E454" i="22"/>
  <c r="D454" i="22"/>
  <c r="P454" i="22" s="1"/>
  <c r="C454" i="22"/>
  <c r="C453" i="22"/>
  <c r="D453" i="22" s="1"/>
  <c r="O452" i="22"/>
  <c r="C452" i="22"/>
  <c r="D452" i="22" s="1"/>
  <c r="G457" i="22" s="1"/>
  <c r="D451" i="22"/>
  <c r="I451" i="22" s="1"/>
  <c r="C451" i="22"/>
  <c r="D450" i="22"/>
  <c r="C450" i="22"/>
  <c r="N449" i="22"/>
  <c r="F449" i="22"/>
  <c r="C449" i="22"/>
  <c r="D449" i="22" s="1"/>
  <c r="P449" i="22" s="1"/>
  <c r="O448" i="22"/>
  <c r="F448" i="22"/>
  <c r="C448" i="22"/>
  <c r="D448" i="22" s="1"/>
  <c r="M448" i="22" s="1"/>
  <c r="P447" i="22"/>
  <c r="I447" i="22"/>
  <c r="D447" i="22"/>
  <c r="C447" i="22"/>
  <c r="L446" i="22"/>
  <c r="E446" i="22"/>
  <c r="D446" i="22"/>
  <c r="P446" i="22" s="1"/>
  <c r="C446" i="22"/>
  <c r="C445" i="22"/>
  <c r="D445" i="22" s="1"/>
  <c r="C444" i="22"/>
  <c r="D444" i="22" s="1"/>
  <c r="O444" i="22" s="1"/>
  <c r="D443" i="22"/>
  <c r="I443" i="22" s="1"/>
  <c r="C443" i="22"/>
  <c r="D442" i="22"/>
  <c r="C442" i="22"/>
  <c r="N441" i="22"/>
  <c r="L441" i="22"/>
  <c r="F441" i="22"/>
  <c r="C441" i="22"/>
  <c r="D441" i="22" s="1"/>
  <c r="P441" i="22" s="1"/>
  <c r="C440" i="22"/>
  <c r="D440" i="22" s="1"/>
  <c r="J440" i="22" s="1"/>
  <c r="I439" i="22"/>
  <c r="D439" i="22"/>
  <c r="P439" i="22" s="1"/>
  <c r="C439" i="22"/>
  <c r="D438" i="22"/>
  <c r="P438" i="22" s="1"/>
  <c r="C438" i="22"/>
  <c r="D437" i="22"/>
  <c r="C437" i="22"/>
  <c r="C436" i="22"/>
  <c r="D436" i="22" s="1"/>
  <c r="H435" i="22"/>
  <c r="D435" i="22"/>
  <c r="G440" i="22" s="1"/>
  <c r="C435" i="22"/>
  <c r="C434" i="22"/>
  <c r="D434" i="22" s="1"/>
  <c r="C433" i="22"/>
  <c r="D433" i="22" s="1"/>
  <c r="O432" i="22"/>
  <c r="M432" i="22"/>
  <c r="J432" i="22"/>
  <c r="F432" i="22"/>
  <c r="E432" i="22"/>
  <c r="C432" i="22"/>
  <c r="D432" i="22" s="1"/>
  <c r="K432" i="22" s="1"/>
  <c r="P431" i="22"/>
  <c r="J431" i="22"/>
  <c r="E431" i="22"/>
  <c r="D431" i="22"/>
  <c r="M431" i="22" s="1"/>
  <c r="C431" i="22"/>
  <c r="L430" i="22"/>
  <c r="K430" i="22"/>
  <c r="E430" i="22"/>
  <c r="D430" i="22"/>
  <c r="M430" i="22" s="1"/>
  <c r="C430" i="22"/>
  <c r="D429" i="22"/>
  <c r="C429" i="22"/>
  <c r="C428" i="22"/>
  <c r="D428" i="22" s="1"/>
  <c r="D427" i="22"/>
  <c r="M427" i="22" s="1"/>
  <c r="C427" i="22"/>
  <c r="C426" i="22"/>
  <c r="D426" i="22" s="1"/>
  <c r="C425" i="22"/>
  <c r="D425" i="22" s="1"/>
  <c r="O424" i="22"/>
  <c r="F424" i="22"/>
  <c r="C424" i="22"/>
  <c r="D424" i="22" s="1"/>
  <c r="M424" i="22" s="1"/>
  <c r="D423" i="22"/>
  <c r="M423" i="22" s="1"/>
  <c r="C423" i="22"/>
  <c r="P422" i="22"/>
  <c r="K422" i="22"/>
  <c r="E422" i="22"/>
  <c r="D422" i="22"/>
  <c r="M422" i="22" s="1"/>
  <c r="C422" i="22"/>
  <c r="O421" i="22"/>
  <c r="J421" i="22"/>
  <c r="E421" i="22"/>
  <c r="D421" i="22"/>
  <c r="L421" i="22" s="1"/>
  <c r="C421" i="22"/>
  <c r="D420" i="22"/>
  <c r="O420" i="22" s="1"/>
  <c r="C420" i="22"/>
  <c r="C419" i="22"/>
  <c r="D419" i="22" s="1"/>
  <c r="G418" i="22"/>
  <c r="C418" i="22"/>
  <c r="D418" i="22" s="1"/>
  <c r="N417" i="22"/>
  <c r="M417" i="22"/>
  <c r="J417" i="22"/>
  <c r="G417" i="22"/>
  <c r="F417" i="22"/>
  <c r="E417" i="22"/>
  <c r="D417" i="22"/>
  <c r="P417" i="22" s="1"/>
  <c r="C417" i="22"/>
  <c r="G416" i="22"/>
  <c r="D416" i="22"/>
  <c r="O416" i="22" s="1"/>
  <c r="C416" i="22"/>
  <c r="G415" i="22"/>
  <c r="C415" i="22"/>
  <c r="D415" i="22" s="1"/>
  <c r="C414" i="22"/>
  <c r="D414" i="22" s="1"/>
  <c r="G419" i="22" s="1"/>
  <c r="Q314" i="22"/>
  <c r="Q315" i="22"/>
  <c r="Q316" i="22"/>
  <c r="Q317" i="22"/>
  <c r="Q312" i="22" s="1"/>
  <c r="Q318" i="22"/>
  <c r="Q319" i="22"/>
  <c r="Q320" i="22"/>
  <c r="Q321" i="22"/>
  <c r="Q322" i="22"/>
  <c r="Q323" i="22"/>
  <c r="Q324" i="22"/>
  <c r="Q325" i="22"/>
  <c r="Q326" i="22"/>
  <c r="Q327" i="22"/>
  <c r="Q328" i="22"/>
  <c r="Q329" i="22"/>
  <c r="Q330" i="22"/>
  <c r="Q331" i="22"/>
  <c r="Q332" i="22"/>
  <c r="Q333" i="22"/>
  <c r="Q334" i="22"/>
  <c r="Q335" i="22"/>
  <c r="Q336" i="22"/>
  <c r="Q337" i="22"/>
  <c r="Q338" i="22"/>
  <c r="Q339" i="22"/>
  <c r="Q340" i="22"/>
  <c r="Q341" i="22"/>
  <c r="Q342" i="22"/>
  <c r="Q343" i="22"/>
  <c r="Q344" i="22"/>
  <c r="Q345" i="22"/>
  <c r="Q346" i="22"/>
  <c r="Q347" i="22"/>
  <c r="Q348" i="22"/>
  <c r="Q349" i="22"/>
  <c r="Q350" i="22"/>
  <c r="Q351" i="22"/>
  <c r="Q352" i="22"/>
  <c r="Q353" i="22"/>
  <c r="Q354" i="22"/>
  <c r="Q355" i="22"/>
  <c r="Q356" i="22"/>
  <c r="Q357" i="22"/>
  <c r="Q358" i="22"/>
  <c r="Q359" i="22"/>
  <c r="Q360" i="22"/>
  <c r="Q361" i="22"/>
  <c r="Q362" i="22"/>
  <c r="Q363" i="22"/>
  <c r="Q364" i="22"/>
  <c r="Q365" i="22"/>
  <c r="Q366" i="22"/>
  <c r="Q367" i="22"/>
  <c r="Q368" i="22"/>
  <c r="Q369" i="22"/>
  <c r="Q370" i="22"/>
  <c r="Q371" i="22"/>
  <c r="Q372" i="22"/>
  <c r="Q373" i="22"/>
  <c r="Q374" i="22"/>
  <c r="Q375" i="22"/>
  <c r="Q376" i="22"/>
  <c r="Q377" i="22"/>
  <c r="Q378" i="22"/>
  <c r="Q379" i="22"/>
  <c r="Q380" i="22"/>
  <c r="Q381" i="22"/>
  <c r="Q382" i="22"/>
  <c r="Q383" i="22"/>
  <c r="Q384" i="22"/>
  <c r="Q385" i="22"/>
  <c r="Q386" i="22"/>
  <c r="Q387" i="22"/>
  <c r="Q388" i="22"/>
  <c r="Q389" i="22"/>
  <c r="Q390" i="22"/>
  <c r="Q391" i="22"/>
  <c r="Q392" i="22"/>
  <c r="Q393" i="22"/>
  <c r="Q394" i="22"/>
  <c r="Q395" i="22"/>
  <c r="Q396" i="22"/>
  <c r="Q397" i="22"/>
  <c r="Q398" i="22"/>
  <c r="Q399" i="22"/>
  <c r="Q400" i="22"/>
  <c r="Q401" i="22"/>
  <c r="Q402" i="22"/>
  <c r="Q403" i="22"/>
  <c r="Q404" i="22"/>
  <c r="Q405" i="22"/>
  <c r="Q406" i="22"/>
  <c r="Q407" i="22"/>
  <c r="Q408" i="22"/>
  <c r="Q409" i="22"/>
  <c r="Q410" i="22"/>
  <c r="Q411" i="22"/>
  <c r="Q412" i="22"/>
  <c r="Q413" i="22"/>
  <c r="P314" i="22"/>
  <c r="P315" i="22"/>
  <c r="P316" i="22"/>
  <c r="P317" i="22"/>
  <c r="P312" i="22" s="1"/>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3" i="22"/>
  <c r="P354" i="22"/>
  <c r="P355" i="22"/>
  <c r="P356" i="22"/>
  <c r="P357" i="22"/>
  <c r="P358" i="22"/>
  <c r="P359" i="22"/>
  <c r="P360" i="22"/>
  <c r="P361" i="22"/>
  <c r="P362"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2" i="22"/>
  <c r="P393" i="22"/>
  <c r="P394" i="22"/>
  <c r="P395" i="22"/>
  <c r="P396" i="22"/>
  <c r="P397" i="22"/>
  <c r="P398" i="22"/>
  <c r="P399" i="22"/>
  <c r="P400" i="22"/>
  <c r="P401" i="22"/>
  <c r="P402" i="22"/>
  <c r="P403" i="22"/>
  <c r="P404" i="22"/>
  <c r="P405" i="22"/>
  <c r="P406" i="22"/>
  <c r="P407" i="22"/>
  <c r="P408" i="22"/>
  <c r="P409" i="22"/>
  <c r="P410" i="22"/>
  <c r="P411" i="22"/>
  <c r="P412" i="22"/>
  <c r="P413" i="22"/>
  <c r="O314" i="22"/>
  <c r="O315" i="22"/>
  <c r="O316" i="22"/>
  <c r="O317" i="22"/>
  <c r="O312" i="22" s="1"/>
  <c r="O318" i="22"/>
  <c r="O319" i="22"/>
  <c r="O320" i="22"/>
  <c r="O321" i="22"/>
  <c r="O322" i="22"/>
  <c r="O323" i="22"/>
  <c r="O324" i="22"/>
  <c r="O325" i="22"/>
  <c r="O326" i="22"/>
  <c r="O327" i="22"/>
  <c r="O328" i="22"/>
  <c r="O329" i="22"/>
  <c r="O330" i="22"/>
  <c r="O331" i="22"/>
  <c r="O332" i="22"/>
  <c r="O333" i="22"/>
  <c r="O334" i="22"/>
  <c r="O335" i="22"/>
  <c r="O336" i="22"/>
  <c r="O337" i="22"/>
  <c r="O338" i="22"/>
  <c r="O339" i="22"/>
  <c r="O340" i="22"/>
  <c r="O341" i="22"/>
  <c r="O342" i="22"/>
  <c r="O343" i="22"/>
  <c r="O344" i="22"/>
  <c r="O345" i="22"/>
  <c r="O346" i="22"/>
  <c r="O347" i="22"/>
  <c r="O348" i="22"/>
  <c r="O349" i="22"/>
  <c r="O350" i="22"/>
  <c r="O351" i="22"/>
  <c r="O352" i="22"/>
  <c r="O353" i="22"/>
  <c r="O354" i="22"/>
  <c r="O355" i="22"/>
  <c r="O356" i="22"/>
  <c r="O357" i="22"/>
  <c r="O358" i="22"/>
  <c r="O359" i="22"/>
  <c r="O360" i="22"/>
  <c r="O361" i="22"/>
  <c r="O362" i="22"/>
  <c r="O363" i="22"/>
  <c r="O364" i="22"/>
  <c r="O365" i="22"/>
  <c r="O366" i="22"/>
  <c r="O367" i="22"/>
  <c r="O368" i="22"/>
  <c r="O369" i="22"/>
  <c r="O370" i="22"/>
  <c r="O371" i="22"/>
  <c r="O372" i="22"/>
  <c r="O373" i="22"/>
  <c r="O374" i="22"/>
  <c r="O375" i="22"/>
  <c r="O376" i="22"/>
  <c r="O377" i="22"/>
  <c r="O378" i="22"/>
  <c r="O379" i="22"/>
  <c r="O380" i="22"/>
  <c r="O381" i="22"/>
  <c r="O382" i="22"/>
  <c r="O383" i="22"/>
  <c r="O384" i="22"/>
  <c r="O385" i="22"/>
  <c r="O386" i="22"/>
  <c r="O387" i="22"/>
  <c r="O388" i="22"/>
  <c r="O389" i="22"/>
  <c r="O390" i="22"/>
  <c r="O391" i="22"/>
  <c r="O392" i="22"/>
  <c r="O393" i="22"/>
  <c r="O394" i="22"/>
  <c r="O395" i="22"/>
  <c r="O396" i="22"/>
  <c r="O397" i="22"/>
  <c r="O398" i="22"/>
  <c r="O399" i="22"/>
  <c r="O400" i="22"/>
  <c r="O401" i="22"/>
  <c r="O402" i="22"/>
  <c r="O403" i="22"/>
  <c r="O404" i="22"/>
  <c r="O405" i="22"/>
  <c r="O406" i="22"/>
  <c r="O407" i="22"/>
  <c r="O408" i="22"/>
  <c r="O409" i="22"/>
  <c r="O410" i="22"/>
  <c r="O411" i="22"/>
  <c r="O412" i="22"/>
  <c r="O413" i="22"/>
  <c r="N314" i="22"/>
  <c r="N315" i="22"/>
  <c r="N316" i="22"/>
  <c r="N317" i="22"/>
  <c r="N318" i="22"/>
  <c r="N319" i="22"/>
  <c r="N320" i="22"/>
  <c r="N321" i="22"/>
  <c r="N322" i="22"/>
  <c r="N323" i="22"/>
  <c r="N324" i="22"/>
  <c r="N325" i="22"/>
  <c r="N326" i="22"/>
  <c r="N327" i="22"/>
  <c r="N328" i="22"/>
  <c r="N329" i="22"/>
  <c r="N330" i="22"/>
  <c r="N331" i="22"/>
  <c r="N332" i="22"/>
  <c r="N333" i="22"/>
  <c r="N334" i="22"/>
  <c r="N335" i="22"/>
  <c r="N336" i="22"/>
  <c r="N337" i="22"/>
  <c r="N338" i="22"/>
  <c r="N339" i="22"/>
  <c r="N340" i="22"/>
  <c r="N341" i="22"/>
  <c r="N342" i="22"/>
  <c r="N343" i="22"/>
  <c r="N344" i="22"/>
  <c r="N345" i="22"/>
  <c r="N346" i="22"/>
  <c r="N347" i="22"/>
  <c r="N348" i="22"/>
  <c r="N349" i="22"/>
  <c r="N350" i="22"/>
  <c r="N351" i="22"/>
  <c r="N352" i="22"/>
  <c r="N353" i="22"/>
  <c r="N354" i="22"/>
  <c r="N355" i="22"/>
  <c r="N356" i="22"/>
  <c r="N357" i="22"/>
  <c r="N312" i="22" s="1"/>
  <c r="N358" i="22"/>
  <c r="N359" i="22"/>
  <c r="N360" i="22"/>
  <c r="N361" i="22"/>
  <c r="N362" i="22"/>
  <c r="N363" i="22"/>
  <c r="N364" i="22"/>
  <c r="N365" i="22"/>
  <c r="N366" i="22"/>
  <c r="N367" i="22"/>
  <c r="N368" i="22"/>
  <c r="N369" i="22"/>
  <c r="N370" i="22"/>
  <c r="N371" i="22"/>
  <c r="N372" i="22"/>
  <c r="N373" i="22"/>
  <c r="N374" i="22"/>
  <c r="N375" i="22"/>
  <c r="N376" i="22"/>
  <c r="N377" i="22"/>
  <c r="N378" i="22"/>
  <c r="N379" i="22"/>
  <c r="N380" i="22"/>
  <c r="N381" i="22"/>
  <c r="N382" i="22"/>
  <c r="N383" i="22"/>
  <c r="N384" i="22"/>
  <c r="N385" i="22"/>
  <c r="N386" i="22"/>
  <c r="N387" i="22"/>
  <c r="N388" i="22"/>
  <c r="N389" i="22"/>
  <c r="N390" i="22"/>
  <c r="N391" i="22"/>
  <c r="N392" i="22"/>
  <c r="N393" i="22"/>
  <c r="N394" i="22"/>
  <c r="N395" i="22"/>
  <c r="N396" i="22"/>
  <c r="N397" i="22"/>
  <c r="N398" i="22"/>
  <c r="N399" i="22"/>
  <c r="N400" i="22"/>
  <c r="N401" i="22"/>
  <c r="N402" i="22"/>
  <c r="N403" i="22"/>
  <c r="N404" i="22"/>
  <c r="N405" i="22"/>
  <c r="N406" i="22"/>
  <c r="N407" i="22"/>
  <c r="N408" i="22"/>
  <c r="N409" i="22"/>
  <c r="N410" i="22"/>
  <c r="N411" i="22"/>
  <c r="N412" i="22"/>
  <c r="N413" i="22"/>
  <c r="M314" i="22"/>
  <c r="M315" i="22"/>
  <c r="M316" i="22"/>
  <c r="M317" i="22"/>
  <c r="M312" i="22" s="1"/>
  <c r="M318" i="22"/>
  <c r="M319" i="22"/>
  <c r="M320" i="22"/>
  <c r="M321" i="22"/>
  <c r="M322" i="22"/>
  <c r="M323" i="22"/>
  <c r="M324" i="22"/>
  <c r="M325" i="22"/>
  <c r="M326" i="22"/>
  <c r="M327" i="22"/>
  <c r="M328" i="22"/>
  <c r="M329" i="22"/>
  <c r="M330" i="22"/>
  <c r="M331" i="22"/>
  <c r="M332" i="22"/>
  <c r="M333" i="22"/>
  <c r="M334" i="22"/>
  <c r="M335" i="22"/>
  <c r="M336" i="22"/>
  <c r="M337" i="22"/>
  <c r="M338" i="22"/>
  <c r="M339" i="22"/>
  <c r="M340" i="22"/>
  <c r="M341" i="22"/>
  <c r="M342" i="22"/>
  <c r="M343" i="22"/>
  <c r="M344" i="22"/>
  <c r="M345" i="22"/>
  <c r="M346" i="22"/>
  <c r="M347" i="22"/>
  <c r="M348" i="22"/>
  <c r="M349" i="22"/>
  <c r="M350" i="22"/>
  <c r="M351" i="22"/>
  <c r="M352" i="22"/>
  <c r="M353" i="22"/>
  <c r="M354" i="22"/>
  <c r="M355" i="22"/>
  <c r="M356" i="22"/>
  <c r="M357" i="22"/>
  <c r="M358" i="22"/>
  <c r="M359" i="22"/>
  <c r="M360" i="22"/>
  <c r="M361" i="22"/>
  <c r="M362" i="22"/>
  <c r="M363" i="22"/>
  <c r="M364" i="22"/>
  <c r="M365" i="22"/>
  <c r="M366" i="22"/>
  <c r="M367" i="22"/>
  <c r="M368" i="22"/>
  <c r="M369" i="22"/>
  <c r="M370" i="22"/>
  <c r="M371" i="22"/>
  <c r="M372" i="22"/>
  <c r="M373" i="22"/>
  <c r="M374" i="22"/>
  <c r="M375" i="22"/>
  <c r="M376" i="22"/>
  <c r="M377" i="22"/>
  <c r="M378" i="22"/>
  <c r="M379" i="22"/>
  <c r="M380" i="22"/>
  <c r="M381" i="22"/>
  <c r="M382" i="22"/>
  <c r="M383" i="22"/>
  <c r="M384" i="22"/>
  <c r="M385" i="22"/>
  <c r="M386" i="22"/>
  <c r="M387" i="22"/>
  <c r="M388" i="22"/>
  <c r="M389" i="22"/>
  <c r="M390" i="22"/>
  <c r="M391" i="22"/>
  <c r="M392" i="22"/>
  <c r="M393" i="22"/>
  <c r="M394" i="22"/>
  <c r="M395" i="22"/>
  <c r="M396" i="22"/>
  <c r="M397" i="22"/>
  <c r="M398" i="22"/>
  <c r="M399" i="22"/>
  <c r="M400" i="22"/>
  <c r="M401" i="22"/>
  <c r="M402" i="22"/>
  <c r="M403" i="22"/>
  <c r="M404" i="22"/>
  <c r="M405" i="22"/>
  <c r="M406" i="22"/>
  <c r="M407" i="22"/>
  <c r="M408" i="22"/>
  <c r="M409" i="22"/>
  <c r="M410" i="22"/>
  <c r="M411" i="22"/>
  <c r="M412" i="22"/>
  <c r="M413" i="22"/>
  <c r="L314" i="22"/>
  <c r="L315" i="22"/>
  <c r="L316" i="22"/>
  <c r="L317" i="22"/>
  <c r="L312" i="22" s="1"/>
  <c r="L318" i="22"/>
  <c r="L319" i="22"/>
  <c r="L320" i="22"/>
  <c r="L321" i="22"/>
  <c r="L322" i="22"/>
  <c r="L323" i="22"/>
  <c r="L324" i="22"/>
  <c r="L325" i="22"/>
  <c r="L326" i="22"/>
  <c r="L327" i="22"/>
  <c r="L328" i="22"/>
  <c r="L329" i="22"/>
  <c r="L330" i="22"/>
  <c r="L331" i="22"/>
  <c r="L332" i="22"/>
  <c r="L333" i="22"/>
  <c r="L334" i="22"/>
  <c r="L335" i="22"/>
  <c r="L336" i="22"/>
  <c r="L337" i="22"/>
  <c r="L338" i="22"/>
  <c r="L339" i="22"/>
  <c r="L340" i="22"/>
  <c r="L341" i="22"/>
  <c r="L342" i="22"/>
  <c r="L343" i="22"/>
  <c r="L344" i="22"/>
  <c r="L345" i="22"/>
  <c r="L346" i="22"/>
  <c r="L347" i="22"/>
  <c r="L348" i="22"/>
  <c r="L349" i="22"/>
  <c r="L350" i="22"/>
  <c r="L351" i="22"/>
  <c r="L352" i="22"/>
  <c r="L353" i="22"/>
  <c r="L354" i="22"/>
  <c r="L355" i="22"/>
  <c r="L356" i="22"/>
  <c r="L357" i="22"/>
  <c r="L358" i="22"/>
  <c r="L359" i="22"/>
  <c r="L360" i="22"/>
  <c r="L361" i="22"/>
  <c r="L362" i="22"/>
  <c r="L363" i="22"/>
  <c r="L364" i="22"/>
  <c r="L365" i="22"/>
  <c r="L366" i="22"/>
  <c r="L367" i="22"/>
  <c r="L368" i="22"/>
  <c r="L369" i="22"/>
  <c r="L370" i="22"/>
  <c r="L371" i="22"/>
  <c r="L372" i="22"/>
  <c r="L373" i="22"/>
  <c r="L374" i="22"/>
  <c r="L375" i="22"/>
  <c r="L376" i="22"/>
  <c r="L377" i="22"/>
  <c r="L378" i="22"/>
  <c r="L379" i="22"/>
  <c r="L380" i="22"/>
  <c r="L381" i="22"/>
  <c r="L382" i="22"/>
  <c r="L383" i="22"/>
  <c r="L384" i="22"/>
  <c r="L385" i="22"/>
  <c r="L386" i="22"/>
  <c r="L387" i="22"/>
  <c r="L388" i="22"/>
  <c r="L389" i="22"/>
  <c r="L390" i="22"/>
  <c r="L391" i="22"/>
  <c r="L392" i="22"/>
  <c r="L393" i="22"/>
  <c r="L394" i="22"/>
  <c r="L395" i="22"/>
  <c r="L396" i="22"/>
  <c r="L397" i="22"/>
  <c r="L398" i="22"/>
  <c r="L399" i="22"/>
  <c r="L400" i="22"/>
  <c r="L401" i="22"/>
  <c r="L402" i="22"/>
  <c r="L403" i="22"/>
  <c r="L404" i="22"/>
  <c r="L405" i="22"/>
  <c r="L406" i="22"/>
  <c r="L407" i="22"/>
  <c r="L408" i="22"/>
  <c r="L409" i="22"/>
  <c r="L410" i="22"/>
  <c r="L411" i="22"/>
  <c r="L412" i="22"/>
  <c r="L413" i="22"/>
  <c r="K314" i="22"/>
  <c r="K315" i="22"/>
  <c r="K316" i="22"/>
  <c r="K317" i="22"/>
  <c r="K312" i="22" s="1"/>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3" i="22"/>
  <c r="K354" i="22"/>
  <c r="K355" i="22"/>
  <c r="K356" i="22"/>
  <c r="K357" i="22"/>
  <c r="K358" i="22"/>
  <c r="K359" i="22"/>
  <c r="K360" i="22"/>
  <c r="K361" i="22"/>
  <c r="K362"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2" i="22"/>
  <c r="K393" i="22"/>
  <c r="K394" i="22"/>
  <c r="K395" i="22"/>
  <c r="K396" i="22"/>
  <c r="K397" i="22"/>
  <c r="K398" i="22"/>
  <c r="K399" i="22"/>
  <c r="K400" i="22"/>
  <c r="K401" i="22"/>
  <c r="K402" i="22"/>
  <c r="K403" i="22"/>
  <c r="K404" i="22"/>
  <c r="K405" i="22"/>
  <c r="K406" i="22"/>
  <c r="K407" i="22"/>
  <c r="K408" i="22"/>
  <c r="K409" i="22"/>
  <c r="K410" i="22"/>
  <c r="K411" i="22"/>
  <c r="K412" i="22"/>
  <c r="K413" i="22"/>
  <c r="J314" i="22"/>
  <c r="J315" i="22"/>
  <c r="J316" i="22"/>
  <c r="J317" i="22"/>
  <c r="J312" i="22" s="1"/>
  <c r="J318" i="22"/>
  <c r="J319" i="22"/>
  <c r="J320" i="22"/>
  <c r="J321" i="22"/>
  <c r="J322" i="22"/>
  <c r="J323" i="22"/>
  <c r="J324" i="22"/>
  <c r="J325" i="22"/>
  <c r="J326" i="22"/>
  <c r="J327" i="22"/>
  <c r="J328" i="22"/>
  <c r="J329" i="22"/>
  <c r="J330" i="22"/>
  <c r="J331" i="22"/>
  <c r="J332" i="22"/>
  <c r="J333" i="22"/>
  <c r="J334" i="22"/>
  <c r="J335" i="22"/>
  <c r="J336" i="22"/>
  <c r="J337" i="22"/>
  <c r="J338" i="22"/>
  <c r="J339" i="22"/>
  <c r="J340" i="22"/>
  <c r="J341" i="22"/>
  <c r="J342" i="22"/>
  <c r="J343" i="22"/>
  <c r="J344" i="22"/>
  <c r="J345" i="22"/>
  <c r="J346" i="22"/>
  <c r="J347" i="22"/>
  <c r="J348" i="22"/>
  <c r="J349" i="22"/>
  <c r="J350" i="22"/>
  <c r="J351" i="22"/>
  <c r="J352" i="22"/>
  <c r="J353" i="22"/>
  <c r="J354" i="22"/>
  <c r="J355" i="22"/>
  <c r="J356" i="22"/>
  <c r="J357" i="22"/>
  <c r="J358" i="22"/>
  <c r="J359" i="22"/>
  <c r="J360" i="22"/>
  <c r="J361" i="22"/>
  <c r="J362" i="22"/>
  <c r="J363" i="22"/>
  <c r="J364" i="22"/>
  <c r="J365" i="22"/>
  <c r="J366" i="22"/>
  <c r="J367" i="22"/>
  <c r="J368" i="22"/>
  <c r="J369" i="22"/>
  <c r="J370" i="22"/>
  <c r="J371" i="22"/>
  <c r="J372" i="22"/>
  <c r="J373" i="22"/>
  <c r="J374" i="22"/>
  <c r="J375" i="22"/>
  <c r="J376" i="22"/>
  <c r="J377" i="22"/>
  <c r="J378" i="22"/>
  <c r="J379" i="22"/>
  <c r="J380" i="22"/>
  <c r="J381" i="22"/>
  <c r="J382" i="22"/>
  <c r="J383" i="22"/>
  <c r="J384" i="22"/>
  <c r="J385" i="22"/>
  <c r="J386" i="22"/>
  <c r="J387" i="22"/>
  <c r="J388" i="22"/>
  <c r="J389" i="22"/>
  <c r="J390" i="22"/>
  <c r="J391" i="22"/>
  <c r="J392" i="22"/>
  <c r="J393" i="22"/>
  <c r="J394" i="22"/>
  <c r="J395" i="22"/>
  <c r="J396" i="22"/>
  <c r="J397" i="22"/>
  <c r="J398" i="22"/>
  <c r="J399" i="22"/>
  <c r="J400" i="22"/>
  <c r="J401" i="22"/>
  <c r="J402" i="22"/>
  <c r="J403" i="22"/>
  <c r="J404" i="22"/>
  <c r="J405" i="22"/>
  <c r="J406" i="22"/>
  <c r="J407" i="22"/>
  <c r="J408" i="22"/>
  <c r="J409" i="22"/>
  <c r="J410" i="22"/>
  <c r="J411" i="22"/>
  <c r="J412" i="22"/>
  <c r="J413" i="22"/>
  <c r="I314" i="22"/>
  <c r="I315" i="22"/>
  <c r="I316" i="22"/>
  <c r="I317" i="22"/>
  <c r="I312" i="22" s="1"/>
  <c r="I318" i="22"/>
  <c r="I319" i="22"/>
  <c r="I320" i="22"/>
  <c r="I321" i="22"/>
  <c r="I322" i="22"/>
  <c r="I323" i="22"/>
  <c r="I324" i="22"/>
  <c r="I325" i="22"/>
  <c r="I326" i="22"/>
  <c r="I327" i="22"/>
  <c r="I328" i="22"/>
  <c r="I329" i="22"/>
  <c r="I330" i="22"/>
  <c r="I331" i="22"/>
  <c r="I332" i="22"/>
  <c r="I333" i="22"/>
  <c r="I334" i="22"/>
  <c r="I335" i="22"/>
  <c r="I336" i="22"/>
  <c r="I337" i="22"/>
  <c r="I338" i="22"/>
  <c r="I339" i="22"/>
  <c r="I340" i="22"/>
  <c r="I341" i="22"/>
  <c r="I342" i="22"/>
  <c r="I343" i="22"/>
  <c r="I344" i="22"/>
  <c r="I345" i="22"/>
  <c r="I346" i="22"/>
  <c r="I347" i="22"/>
  <c r="I348" i="22"/>
  <c r="I349" i="22"/>
  <c r="I350" i="22"/>
  <c r="I351" i="22"/>
  <c r="I352" i="22"/>
  <c r="I353" i="22"/>
  <c r="I354" i="22"/>
  <c r="I355" i="22"/>
  <c r="I356" i="22"/>
  <c r="I357" i="22"/>
  <c r="I358" i="22"/>
  <c r="I359" i="22"/>
  <c r="I360" i="22"/>
  <c r="I361" i="22"/>
  <c r="I362" i="22"/>
  <c r="I363" i="22"/>
  <c r="I364" i="22"/>
  <c r="I365" i="22"/>
  <c r="I366" i="22"/>
  <c r="I367" i="22"/>
  <c r="I368" i="22"/>
  <c r="I369" i="22"/>
  <c r="I370" i="22"/>
  <c r="I371" i="22"/>
  <c r="I372" i="22"/>
  <c r="I373" i="22"/>
  <c r="I374" i="22"/>
  <c r="I375" i="22"/>
  <c r="I376" i="22"/>
  <c r="I377" i="22"/>
  <c r="I378" i="22"/>
  <c r="I379" i="22"/>
  <c r="I380" i="22"/>
  <c r="I381" i="22"/>
  <c r="I382" i="22"/>
  <c r="I383" i="22"/>
  <c r="I384" i="22"/>
  <c r="I385" i="22"/>
  <c r="I386" i="22"/>
  <c r="I387" i="22"/>
  <c r="I388" i="22"/>
  <c r="I389" i="22"/>
  <c r="I390" i="22"/>
  <c r="I391" i="22"/>
  <c r="I392" i="22"/>
  <c r="I393" i="22"/>
  <c r="I394" i="22"/>
  <c r="I395" i="22"/>
  <c r="I396" i="22"/>
  <c r="I397" i="22"/>
  <c r="I398" i="22"/>
  <c r="I399" i="22"/>
  <c r="I400" i="22"/>
  <c r="I401" i="22"/>
  <c r="I402" i="22"/>
  <c r="I403" i="22"/>
  <c r="I404" i="22"/>
  <c r="I405" i="22"/>
  <c r="I406" i="22"/>
  <c r="I407" i="22"/>
  <c r="I408" i="22"/>
  <c r="I409" i="22"/>
  <c r="I410" i="22"/>
  <c r="I411" i="22"/>
  <c r="I412" i="22"/>
  <c r="I413" i="22"/>
  <c r="H314" i="22"/>
  <c r="H315" i="22"/>
  <c r="H316" i="22"/>
  <c r="H317" i="22"/>
  <c r="H312" i="22" s="1"/>
  <c r="H318" i="22"/>
  <c r="H319" i="22"/>
  <c r="H320" i="22"/>
  <c r="H321" i="22"/>
  <c r="H322" i="22"/>
  <c r="H323" i="22"/>
  <c r="H324" i="22"/>
  <c r="H325" i="22"/>
  <c r="H326" i="22"/>
  <c r="H327" i="22"/>
  <c r="H328" i="22"/>
  <c r="H329" i="22"/>
  <c r="H330" i="22"/>
  <c r="H331" i="22"/>
  <c r="H332" i="22"/>
  <c r="H333" i="22"/>
  <c r="H334" i="22"/>
  <c r="H335" i="22"/>
  <c r="H336" i="22"/>
  <c r="H337" i="22"/>
  <c r="H338" i="22"/>
  <c r="H339" i="22"/>
  <c r="H340" i="22"/>
  <c r="H341" i="22"/>
  <c r="H342" i="22"/>
  <c r="H343" i="22"/>
  <c r="H344" i="22"/>
  <c r="H345" i="22"/>
  <c r="H346" i="22"/>
  <c r="H347" i="22"/>
  <c r="H348" i="22"/>
  <c r="H349" i="22"/>
  <c r="H350" i="22"/>
  <c r="H351" i="22"/>
  <c r="H352" i="22"/>
  <c r="H353" i="22"/>
  <c r="H354" i="22"/>
  <c r="H355" i="22"/>
  <c r="H356" i="22"/>
  <c r="H357" i="22"/>
  <c r="H358" i="22"/>
  <c r="H359" i="22"/>
  <c r="H360" i="22"/>
  <c r="H361" i="22"/>
  <c r="H362" i="22"/>
  <c r="H363" i="22"/>
  <c r="H364" i="22"/>
  <c r="H365" i="22"/>
  <c r="H366" i="22"/>
  <c r="H367" i="22"/>
  <c r="H368" i="22"/>
  <c r="H369" i="22"/>
  <c r="H370" i="22"/>
  <c r="H371" i="22"/>
  <c r="H372" i="22"/>
  <c r="H373" i="22"/>
  <c r="H374" i="22"/>
  <c r="H375" i="22"/>
  <c r="H376" i="22"/>
  <c r="H377" i="22"/>
  <c r="H378" i="22"/>
  <c r="H379" i="22"/>
  <c r="H380" i="22"/>
  <c r="H381" i="22"/>
  <c r="H382" i="22"/>
  <c r="H383" i="22"/>
  <c r="H384" i="22"/>
  <c r="H385" i="22"/>
  <c r="H386" i="22"/>
  <c r="H387" i="22"/>
  <c r="H388" i="22"/>
  <c r="H389" i="22"/>
  <c r="H390" i="22"/>
  <c r="H391" i="22"/>
  <c r="H392" i="22"/>
  <c r="H393" i="22"/>
  <c r="H394" i="22"/>
  <c r="H395" i="22"/>
  <c r="H396" i="22"/>
  <c r="H397" i="22"/>
  <c r="H398" i="22"/>
  <c r="H399" i="22"/>
  <c r="H400" i="22"/>
  <c r="H401" i="22"/>
  <c r="H402" i="22"/>
  <c r="H403" i="22"/>
  <c r="H404" i="22"/>
  <c r="H405" i="22"/>
  <c r="H406" i="22"/>
  <c r="H407" i="22"/>
  <c r="H408" i="22"/>
  <c r="H409" i="22"/>
  <c r="H410" i="22"/>
  <c r="H411" i="22"/>
  <c r="H412" i="22"/>
  <c r="H413" i="22"/>
  <c r="F312" i="22"/>
  <c r="G312" i="22"/>
  <c r="G314" i="22"/>
  <c r="G315" i="22"/>
  <c r="G316" i="22"/>
  <c r="G317" i="22"/>
  <c r="G318" i="22"/>
  <c r="G319" i="22"/>
  <c r="G320" i="22"/>
  <c r="G321" i="22"/>
  <c r="G322" i="22"/>
  <c r="G323" i="22"/>
  <c r="G324" i="22"/>
  <c r="G325" i="22"/>
  <c r="G326" i="22"/>
  <c r="G327" i="22"/>
  <c r="G328" i="22"/>
  <c r="G329" i="22"/>
  <c r="G330" i="22"/>
  <c r="G331" i="22"/>
  <c r="G332" i="22"/>
  <c r="G333" i="22"/>
  <c r="G334" i="22"/>
  <c r="G335" i="22"/>
  <c r="G336" i="22"/>
  <c r="G337" i="22"/>
  <c r="G338" i="22"/>
  <c r="G339" i="22"/>
  <c r="G340" i="22"/>
  <c r="G341" i="22"/>
  <c r="G342" i="22"/>
  <c r="G343" i="22"/>
  <c r="G344" i="22"/>
  <c r="G345" i="22"/>
  <c r="G346" i="22"/>
  <c r="G347" i="22"/>
  <c r="G348" i="22"/>
  <c r="G349" i="22"/>
  <c r="G350" i="22"/>
  <c r="G351" i="22"/>
  <c r="G352" i="22"/>
  <c r="G353" i="22"/>
  <c r="G354" i="22"/>
  <c r="G355" i="22"/>
  <c r="G356" i="22"/>
  <c r="G357" i="22"/>
  <c r="G358" i="22"/>
  <c r="G359" i="22"/>
  <c r="G360" i="22"/>
  <c r="G361" i="22"/>
  <c r="G362" i="22"/>
  <c r="G363" i="22"/>
  <c r="G364" i="22"/>
  <c r="G365" i="22"/>
  <c r="G366" i="22"/>
  <c r="G367" i="22"/>
  <c r="G368" i="22"/>
  <c r="G369" i="22"/>
  <c r="G370" i="22"/>
  <c r="G371" i="22"/>
  <c r="G372" i="22"/>
  <c r="G373" i="22"/>
  <c r="G374" i="22"/>
  <c r="G375" i="22"/>
  <c r="G376" i="22"/>
  <c r="G377" i="22"/>
  <c r="G378" i="22"/>
  <c r="G379" i="22"/>
  <c r="G380" i="22"/>
  <c r="G381" i="22"/>
  <c r="G382" i="22"/>
  <c r="G383" i="22"/>
  <c r="G384" i="22"/>
  <c r="G385" i="22"/>
  <c r="G386" i="22"/>
  <c r="G387" i="22"/>
  <c r="G388" i="22"/>
  <c r="G389" i="22"/>
  <c r="G390" i="22"/>
  <c r="G391" i="22"/>
  <c r="G392" i="22"/>
  <c r="G393" i="22"/>
  <c r="G394" i="22"/>
  <c r="G395" i="22"/>
  <c r="G396" i="22"/>
  <c r="G397" i="22"/>
  <c r="G398" i="22"/>
  <c r="G399" i="22"/>
  <c r="G400" i="22"/>
  <c r="G401" i="22"/>
  <c r="G402" i="22"/>
  <c r="G403" i="22"/>
  <c r="G404" i="22"/>
  <c r="G405" i="22"/>
  <c r="G406" i="22"/>
  <c r="G407" i="22"/>
  <c r="G408" i="22"/>
  <c r="G409" i="22"/>
  <c r="G410" i="22"/>
  <c r="G411" i="22"/>
  <c r="G412" i="22"/>
  <c r="G4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E314" i="22"/>
  <c r="E315" i="22"/>
  <c r="E316" i="22"/>
  <c r="E317" i="22"/>
  <c r="E312" i="22" s="1"/>
  <c r="E318" i="22"/>
  <c r="E319" i="22"/>
  <c r="E320" i="22"/>
  <c r="E321" i="22"/>
  <c r="E322" i="22"/>
  <c r="E323" i="22"/>
  <c r="E324" i="22"/>
  <c r="E325" i="22"/>
  <c r="E326" i="22"/>
  <c r="E327" i="22"/>
  <c r="E328" i="22"/>
  <c r="E329" i="22"/>
  <c r="E330" i="22"/>
  <c r="E331" i="22"/>
  <c r="E332" i="22"/>
  <c r="E333" i="22"/>
  <c r="E334" i="22"/>
  <c r="E335" i="22"/>
  <c r="E336" i="22"/>
  <c r="E337" i="22"/>
  <c r="E338" i="22"/>
  <c r="E339" i="22"/>
  <c r="E340" i="22"/>
  <c r="E341" i="22"/>
  <c r="E342" i="22"/>
  <c r="E343" i="22"/>
  <c r="E344" i="22"/>
  <c r="E345" i="22"/>
  <c r="E346" i="22"/>
  <c r="E347" i="22"/>
  <c r="E348" i="22"/>
  <c r="E349" i="22"/>
  <c r="E350" i="22"/>
  <c r="E351" i="22"/>
  <c r="E352" i="22"/>
  <c r="E353" i="22"/>
  <c r="E354" i="22"/>
  <c r="E355" i="22"/>
  <c r="E356" i="22"/>
  <c r="E357" i="22"/>
  <c r="E358" i="22"/>
  <c r="E359" i="22"/>
  <c r="E360" i="22"/>
  <c r="E361" i="22"/>
  <c r="E362" i="22"/>
  <c r="E363" i="22"/>
  <c r="E364" i="22"/>
  <c r="E365" i="22"/>
  <c r="E366" i="22"/>
  <c r="E367" i="22"/>
  <c r="E368" i="22"/>
  <c r="E369" i="22"/>
  <c r="E370" i="22"/>
  <c r="E371" i="22"/>
  <c r="E372" i="22"/>
  <c r="E373" i="22"/>
  <c r="E374" i="22"/>
  <c r="E375" i="22"/>
  <c r="E376" i="22"/>
  <c r="E377" i="22"/>
  <c r="E378" i="22"/>
  <c r="E379" i="22"/>
  <c r="E380" i="22"/>
  <c r="E381" i="22"/>
  <c r="E382" i="22"/>
  <c r="E383" i="22"/>
  <c r="E384" i="22"/>
  <c r="E385" i="22"/>
  <c r="E386" i="22"/>
  <c r="E387" i="22"/>
  <c r="E388" i="22"/>
  <c r="E389" i="22"/>
  <c r="E390" i="22"/>
  <c r="E391" i="22"/>
  <c r="E392" i="22"/>
  <c r="E393" i="22"/>
  <c r="E394" i="22"/>
  <c r="E395" i="22"/>
  <c r="E396" i="22"/>
  <c r="E397" i="22"/>
  <c r="E398" i="22"/>
  <c r="E399" i="22"/>
  <c r="E400" i="22"/>
  <c r="E401" i="22"/>
  <c r="E402" i="22"/>
  <c r="E403" i="22"/>
  <c r="E404" i="22"/>
  <c r="E405" i="22"/>
  <c r="E406" i="22"/>
  <c r="E407" i="22"/>
  <c r="E408" i="22"/>
  <c r="E409" i="22"/>
  <c r="E410" i="22"/>
  <c r="E411" i="22"/>
  <c r="E412" i="22"/>
  <c r="E413" i="22"/>
  <c r="F8" i="22"/>
  <c r="G8" i="22"/>
  <c r="H8" i="22"/>
  <c r="I8" i="22"/>
  <c r="J8" i="22"/>
  <c r="K8" i="22"/>
  <c r="L8" i="22"/>
  <c r="M8" i="22"/>
  <c r="N8" i="22"/>
  <c r="O8" i="22"/>
  <c r="P8" i="22"/>
  <c r="Q8" i="22"/>
  <c r="E8" i="22"/>
  <c r="F109" i="22"/>
  <c r="G109" i="22"/>
  <c r="H109" i="22"/>
  <c r="I109" i="22"/>
  <c r="J109" i="22"/>
  <c r="K109" i="22"/>
  <c r="L109" i="22"/>
  <c r="M109" i="22"/>
  <c r="N109" i="22"/>
  <c r="O109" i="22"/>
  <c r="P109" i="22"/>
  <c r="Q109" i="22"/>
  <c r="E109" i="22"/>
  <c r="F210" i="22"/>
  <c r="G210" i="22"/>
  <c r="H210" i="22"/>
  <c r="I210" i="22"/>
  <c r="J210" i="22"/>
  <c r="K210" i="22"/>
  <c r="L210" i="22"/>
  <c r="M210" i="22"/>
  <c r="N210" i="22"/>
  <c r="O210" i="22"/>
  <c r="P210" i="22"/>
  <c r="Q210" i="22"/>
  <c r="E210" i="22"/>
  <c r="D314" i="22"/>
  <c r="D315" i="22"/>
  <c r="D316" i="22"/>
  <c r="D317" i="22"/>
  <c r="D318" i="22"/>
  <c r="D319" i="22"/>
  <c r="D320" i="22"/>
  <c r="D321" i="22"/>
  <c r="D322" i="22"/>
  <c r="D323" i="22"/>
  <c r="D324" i="22"/>
  <c r="D325" i="22"/>
  <c r="D326" i="22"/>
  <c r="D327" i="22"/>
  <c r="D328" i="22"/>
  <c r="D329" i="22"/>
  <c r="D330" i="22"/>
  <c r="D331" i="22"/>
  <c r="D332" i="22"/>
  <c r="D333" i="22"/>
  <c r="D334" i="22"/>
  <c r="D335" i="22"/>
  <c r="D336" i="22"/>
  <c r="D337" i="22"/>
  <c r="D338" i="22"/>
  <c r="D339" i="22"/>
  <c r="D340" i="22"/>
  <c r="D341" i="22"/>
  <c r="D342" i="22"/>
  <c r="D343" i="22"/>
  <c r="D344" i="22"/>
  <c r="D345" i="22"/>
  <c r="D346" i="22"/>
  <c r="D347" i="22"/>
  <c r="D348" i="22"/>
  <c r="D349" i="22"/>
  <c r="D350" i="22"/>
  <c r="D351" i="22"/>
  <c r="D352" i="22"/>
  <c r="D353" i="22"/>
  <c r="D354" i="22"/>
  <c r="D355" i="22"/>
  <c r="D356" i="22"/>
  <c r="D357" i="22"/>
  <c r="D358" i="22"/>
  <c r="D359" i="22"/>
  <c r="D360" i="22"/>
  <c r="D361" i="22"/>
  <c r="D362" i="22"/>
  <c r="D363" i="22"/>
  <c r="D364" i="22"/>
  <c r="D365" i="22"/>
  <c r="D366" i="22"/>
  <c r="D367" i="22"/>
  <c r="D368" i="22"/>
  <c r="D369" i="22"/>
  <c r="D370" i="22"/>
  <c r="D371" i="22"/>
  <c r="D372" i="22"/>
  <c r="D373" i="22"/>
  <c r="D374" i="22"/>
  <c r="D375" i="22"/>
  <c r="D376" i="22"/>
  <c r="D377" i="22"/>
  <c r="D378" i="22"/>
  <c r="D379" i="22"/>
  <c r="D380" i="22"/>
  <c r="D381" i="22"/>
  <c r="D382" i="22"/>
  <c r="D383" i="22"/>
  <c r="D384" i="22"/>
  <c r="D385" i="22"/>
  <c r="D386" i="22"/>
  <c r="D387" i="22"/>
  <c r="D388" i="22"/>
  <c r="D389" i="22"/>
  <c r="D390" i="22"/>
  <c r="D391" i="22"/>
  <c r="D392" i="22"/>
  <c r="D393" i="22"/>
  <c r="D394" i="22"/>
  <c r="D395" i="22"/>
  <c r="D396" i="22"/>
  <c r="D397" i="22"/>
  <c r="D398" i="22"/>
  <c r="D399" i="22"/>
  <c r="D400" i="22"/>
  <c r="D401" i="22"/>
  <c r="D402" i="22"/>
  <c r="D403" i="22"/>
  <c r="D404" i="22"/>
  <c r="D405" i="22"/>
  <c r="D406" i="22"/>
  <c r="D407" i="22"/>
  <c r="D408" i="22"/>
  <c r="D409" i="22"/>
  <c r="D410" i="22"/>
  <c r="D411" i="22"/>
  <c r="D412" i="22"/>
  <c r="D413" i="22"/>
  <c r="C413" i="22"/>
  <c r="C379" i="22"/>
  <c r="C380" i="22"/>
  <c r="C381" i="22"/>
  <c r="C382" i="22"/>
  <c r="C383" i="22"/>
  <c r="C384" i="22"/>
  <c r="C385" i="22"/>
  <c r="C386" i="22"/>
  <c r="C387" i="22"/>
  <c r="C388" i="22"/>
  <c r="C389" i="22"/>
  <c r="C390" i="22"/>
  <c r="C391" i="22"/>
  <c r="C392" i="22"/>
  <c r="C393" i="22"/>
  <c r="C394" i="22"/>
  <c r="C395" i="22"/>
  <c r="C396" i="22"/>
  <c r="C397" i="22"/>
  <c r="C398" i="22"/>
  <c r="C399" i="22"/>
  <c r="C400" i="22"/>
  <c r="C401" i="22"/>
  <c r="C402" i="22"/>
  <c r="C403" i="22"/>
  <c r="C404" i="22"/>
  <c r="C405" i="22"/>
  <c r="C406" i="22"/>
  <c r="C407" i="22"/>
  <c r="C408" i="22"/>
  <c r="C409" i="22"/>
  <c r="C410" i="22"/>
  <c r="C411" i="22"/>
  <c r="C412" i="22"/>
  <c r="C351" i="22"/>
  <c r="C352" i="22"/>
  <c r="C353" i="22"/>
  <c r="C354" i="22"/>
  <c r="C355" i="22"/>
  <c r="C356" i="22"/>
  <c r="C357" i="22"/>
  <c r="C358" i="22"/>
  <c r="C359" i="22"/>
  <c r="C360" i="22"/>
  <c r="C361" i="22"/>
  <c r="C362" i="22"/>
  <c r="C363" i="22"/>
  <c r="C364" i="22"/>
  <c r="C365" i="22"/>
  <c r="C366" i="22"/>
  <c r="C367" i="22"/>
  <c r="C368" i="22"/>
  <c r="C369" i="22"/>
  <c r="C370" i="22"/>
  <c r="C371" i="22"/>
  <c r="C372" i="22"/>
  <c r="C373" i="22"/>
  <c r="C374" i="22"/>
  <c r="C375" i="22"/>
  <c r="C376" i="22"/>
  <c r="C377" i="22"/>
  <c r="C378" i="22"/>
  <c r="C314" i="22"/>
  <c r="C315" i="22"/>
  <c r="C316" i="22"/>
  <c r="C317" i="22"/>
  <c r="C318" i="22"/>
  <c r="C319" i="22"/>
  <c r="C320" i="22"/>
  <c r="C321" i="22"/>
  <c r="C322" i="22"/>
  <c r="C323" i="22"/>
  <c r="C324" i="22"/>
  <c r="C325" i="22"/>
  <c r="C326" i="22"/>
  <c r="C327" i="22"/>
  <c r="C328" i="22"/>
  <c r="C329" i="22"/>
  <c r="C330" i="22"/>
  <c r="C331" i="22"/>
  <c r="C332" i="22"/>
  <c r="C333" i="22"/>
  <c r="C334" i="22"/>
  <c r="C335" i="22"/>
  <c r="C336" i="22"/>
  <c r="C337" i="22"/>
  <c r="C338" i="22"/>
  <c r="C339" i="22"/>
  <c r="C340" i="22"/>
  <c r="C341" i="22"/>
  <c r="C342" i="22"/>
  <c r="C343" i="22"/>
  <c r="C344" i="22"/>
  <c r="C345" i="22"/>
  <c r="C346" i="22"/>
  <c r="C347" i="22"/>
  <c r="C348" i="22"/>
  <c r="C349" i="22"/>
  <c r="C350" i="22"/>
  <c r="C1238" i="22"/>
  <c r="C1239" i="22"/>
  <c r="C1240" i="22"/>
  <c r="C1241" i="22"/>
  <c r="D1241" i="22" s="1"/>
  <c r="P1241" i="22" s="1"/>
  <c r="C1242" i="22"/>
  <c r="C313" i="22"/>
  <c r="C312" i="22"/>
  <c r="D312" i="22" s="1"/>
  <c r="G1240" i="22" s="1"/>
  <c r="C1337" i="22"/>
  <c r="D1337" i="22" s="1"/>
  <c r="C1336" i="22"/>
  <c r="D1336" i="22" s="1"/>
  <c r="M1336" i="22" s="1"/>
  <c r="C1335" i="22"/>
  <c r="D1335" i="22" s="1"/>
  <c r="C1334" i="22"/>
  <c r="D1334" i="22" s="1"/>
  <c r="C1333" i="22"/>
  <c r="D1333" i="22" s="1"/>
  <c r="N1333" i="22" s="1"/>
  <c r="C1332" i="22"/>
  <c r="D1332" i="22" s="1"/>
  <c r="I1332" i="22" s="1"/>
  <c r="C1331" i="22"/>
  <c r="D1331" i="22" s="1"/>
  <c r="C1330" i="22"/>
  <c r="D1330" i="22" s="1"/>
  <c r="O1330" i="22" s="1"/>
  <c r="C1329" i="22"/>
  <c r="D1329" i="22" s="1"/>
  <c r="J1329" i="22" s="1"/>
  <c r="C1328" i="22"/>
  <c r="D1328" i="22" s="1"/>
  <c r="C1327" i="22"/>
  <c r="D1327" i="22" s="1"/>
  <c r="C1326" i="22"/>
  <c r="D1326" i="22" s="1"/>
  <c r="K1326" i="22" s="1"/>
  <c r="C1325" i="22"/>
  <c r="D1325" i="22" s="1"/>
  <c r="F1325" i="22" s="1"/>
  <c r="C1324" i="22"/>
  <c r="D1324" i="22" s="1"/>
  <c r="O1324" i="22" s="1"/>
  <c r="C1323" i="22"/>
  <c r="D1323" i="22" s="1"/>
  <c r="C1322" i="22"/>
  <c r="D1322" i="22" s="1"/>
  <c r="M1322" i="22" s="1"/>
  <c r="C1321" i="22"/>
  <c r="D1321" i="22" s="1"/>
  <c r="C1320" i="22"/>
  <c r="D1320" i="22" s="1"/>
  <c r="G1324" i="22" s="1"/>
  <c r="C1319" i="22"/>
  <c r="D1319" i="22" s="1"/>
  <c r="H1319" i="22" s="1"/>
  <c r="C1318" i="22"/>
  <c r="D1318" i="22" s="1"/>
  <c r="M1318" i="22" s="1"/>
  <c r="C1317" i="22"/>
  <c r="D1317" i="22" s="1"/>
  <c r="C1316" i="22"/>
  <c r="D1316" i="22" s="1"/>
  <c r="G1320" i="22" s="1"/>
  <c r="C1315" i="22"/>
  <c r="D1315" i="22" s="1"/>
  <c r="C1314" i="22"/>
  <c r="D1314" i="22" s="1"/>
  <c r="C1313" i="22"/>
  <c r="D1313" i="22" s="1"/>
  <c r="N1313" i="22" s="1"/>
  <c r="C1312" i="22"/>
  <c r="D1312" i="22" s="1"/>
  <c r="L1312" i="22" s="1"/>
  <c r="C1311" i="22"/>
  <c r="D1311" i="22" s="1"/>
  <c r="H1311" i="22" s="1"/>
  <c r="C1310" i="22"/>
  <c r="D1310" i="22" s="1"/>
  <c r="L1310" i="22" s="1"/>
  <c r="C1309" i="22"/>
  <c r="D1309" i="22" s="1"/>
  <c r="I1309" i="22" s="1"/>
  <c r="C1308" i="22"/>
  <c r="D1308" i="22" s="1"/>
  <c r="C1307" i="22"/>
  <c r="D1307" i="22" s="1"/>
  <c r="C1306" i="22"/>
  <c r="D1306" i="22" s="1"/>
  <c r="C1305" i="22"/>
  <c r="D1305" i="22" s="1"/>
  <c r="N1305" i="22" s="1"/>
  <c r="C1304" i="22"/>
  <c r="D1304" i="22" s="1"/>
  <c r="J1304" i="22" s="1"/>
  <c r="C1303" i="22"/>
  <c r="D1303" i="22" s="1"/>
  <c r="E1303" i="22" s="1"/>
  <c r="C1302" i="22"/>
  <c r="D1302" i="22" s="1"/>
  <c r="C1301" i="22"/>
  <c r="D1301" i="22" s="1"/>
  <c r="J1301" i="22" s="1"/>
  <c r="C1300" i="22"/>
  <c r="D1300" i="22" s="1"/>
  <c r="C1299" i="22"/>
  <c r="D1299" i="22" s="1"/>
  <c r="M1299" i="22" s="1"/>
  <c r="C1298" i="22"/>
  <c r="D1298" i="22" s="1"/>
  <c r="N1298" i="22" s="1"/>
  <c r="C1297" i="22"/>
  <c r="D1297" i="22" s="1"/>
  <c r="K1297" i="22" s="1"/>
  <c r="C1296" i="22"/>
  <c r="D1296" i="22" s="1"/>
  <c r="C1295" i="22"/>
  <c r="D1295" i="22" s="1"/>
  <c r="E1295" i="22" s="1"/>
  <c r="C1294" i="22"/>
  <c r="D1294" i="22" s="1"/>
  <c r="F1294" i="22" s="1"/>
  <c r="C1293" i="22"/>
  <c r="D1293" i="22" s="1"/>
  <c r="K1293" i="22" s="1"/>
  <c r="C1292" i="22"/>
  <c r="D1292" i="22" s="1"/>
  <c r="C1291" i="22"/>
  <c r="D1291" i="22" s="1"/>
  <c r="I1291" i="22" s="1"/>
  <c r="C1290" i="22"/>
  <c r="D1290" i="22" s="1"/>
  <c r="C1289" i="22"/>
  <c r="D1289" i="22" s="1"/>
  <c r="I1289" i="22" s="1"/>
  <c r="C1288" i="22"/>
  <c r="D1288" i="22" s="1"/>
  <c r="F1288" i="22" s="1"/>
  <c r="C1287" i="22"/>
  <c r="D1287" i="22" s="1"/>
  <c r="C1286" i="22"/>
  <c r="D1286" i="22" s="1"/>
  <c r="C1285" i="22"/>
  <c r="D1285" i="22" s="1"/>
  <c r="K1285" i="22" s="1"/>
  <c r="C1284" i="22"/>
  <c r="D1284" i="22" s="1"/>
  <c r="J1284" i="22" s="1"/>
  <c r="C1283" i="22"/>
  <c r="D1283" i="22" s="1"/>
  <c r="G1287" i="22" s="1"/>
  <c r="C1282" i="22"/>
  <c r="D1282" i="22" s="1"/>
  <c r="J1282" i="22" s="1"/>
  <c r="C1281" i="22"/>
  <c r="D1281" i="22" s="1"/>
  <c r="O1281" i="22" s="1"/>
  <c r="C1280" i="22"/>
  <c r="D1280" i="22" s="1"/>
  <c r="L1280" i="22" s="1"/>
  <c r="C1279" i="22"/>
  <c r="D1279" i="22" s="1"/>
  <c r="C1278" i="22"/>
  <c r="D1278" i="22" s="1"/>
  <c r="C1277" i="22"/>
  <c r="D1277" i="22" s="1"/>
  <c r="K1277" i="22" s="1"/>
  <c r="C1276" i="22"/>
  <c r="D1276" i="22" s="1"/>
  <c r="I1276" i="22" s="1"/>
  <c r="C1275" i="22"/>
  <c r="D1275" i="22" s="1"/>
  <c r="O1275" i="22" s="1"/>
  <c r="C1274" i="22"/>
  <c r="D1274" i="22" s="1"/>
  <c r="P1274" i="22" s="1"/>
  <c r="C1273" i="22"/>
  <c r="D1273" i="22" s="1"/>
  <c r="I1273" i="22" s="1"/>
  <c r="C1272" i="22"/>
  <c r="D1272" i="22" s="1"/>
  <c r="L1272" i="22" s="1"/>
  <c r="C1271" i="22"/>
  <c r="D1271" i="22" s="1"/>
  <c r="G1275" i="22" s="1"/>
  <c r="C1270" i="22"/>
  <c r="D1270" i="22" s="1"/>
  <c r="C1269" i="22"/>
  <c r="D1269" i="22" s="1"/>
  <c r="M1269" i="22" s="1"/>
  <c r="C1268" i="22"/>
  <c r="D1268" i="22" s="1"/>
  <c r="C1267" i="22"/>
  <c r="D1267" i="22" s="1"/>
  <c r="C1266" i="22"/>
  <c r="D1266" i="22" s="1"/>
  <c r="C1265" i="22"/>
  <c r="D1265" i="22" s="1"/>
  <c r="K1265" i="22" s="1"/>
  <c r="C1264" i="22"/>
  <c r="D1264" i="22" s="1"/>
  <c r="I1264" i="22" s="1"/>
  <c r="C1263" i="22"/>
  <c r="D1263" i="22" s="1"/>
  <c r="C1262" i="22"/>
  <c r="D1262" i="22" s="1"/>
  <c r="C1261" i="22"/>
  <c r="D1261" i="22" s="1"/>
  <c r="I1261" i="22" s="1"/>
  <c r="C1260" i="22"/>
  <c r="D1260" i="22" s="1"/>
  <c r="C1259" i="22"/>
  <c r="D1259" i="22" s="1"/>
  <c r="G1263" i="22" s="1"/>
  <c r="C1258" i="22"/>
  <c r="D1258" i="22" s="1"/>
  <c r="K1258" i="22" s="1"/>
  <c r="C1257" i="22"/>
  <c r="D1257" i="22" s="1"/>
  <c r="C1256" i="22"/>
  <c r="D1256" i="22" s="1"/>
  <c r="C1255" i="22"/>
  <c r="D1255" i="22" s="1"/>
  <c r="C1254" i="22"/>
  <c r="D1254" i="22" s="1"/>
  <c r="C1253" i="22"/>
  <c r="D1253" i="22" s="1"/>
  <c r="G1257" i="22" s="1"/>
  <c r="C1252" i="22"/>
  <c r="D1252" i="22" s="1"/>
  <c r="M1252" i="22" s="1"/>
  <c r="C1251" i="22"/>
  <c r="D1251" i="22" s="1"/>
  <c r="C1250" i="22"/>
  <c r="D1250" i="22" s="1"/>
  <c r="C1249" i="22"/>
  <c r="D1249" i="22" s="1"/>
  <c r="K1249" i="22" s="1"/>
  <c r="C1248" i="22"/>
  <c r="D1248" i="22" s="1"/>
  <c r="C1247" i="22"/>
  <c r="D1247" i="22" s="1"/>
  <c r="C1246" i="22"/>
  <c r="D1246" i="22" s="1"/>
  <c r="C1245" i="22"/>
  <c r="D1245" i="22" s="1"/>
  <c r="C1244" i="22"/>
  <c r="D1244" i="22" s="1"/>
  <c r="G1248" i="22" s="1"/>
  <c r="C1243" i="22"/>
  <c r="D1243" i="22" s="1"/>
  <c r="D1242" i="22"/>
  <c r="D1240" i="22"/>
  <c r="G1244" i="22" s="1"/>
  <c r="D1239" i="22"/>
  <c r="D1238" i="22"/>
  <c r="D313" i="22"/>
  <c r="P313" i="22" s="1"/>
  <c r="C10" i="22"/>
  <c r="D10" i="22" s="1"/>
  <c r="C11" i="22"/>
  <c r="D11" i="22" s="1"/>
  <c r="C12" i="22"/>
  <c r="D12" i="22" s="1"/>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C33" i="22"/>
  <c r="D33" i="22" s="1"/>
  <c r="C34" i="22"/>
  <c r="D34" i="22" s="1"/>
  <c r="C35" i="22"/>
  <c r="D35" i="22" s="1"/>
  <c r="C36" i="22"/>
  <c r="D36" i="22" s="1"/>
  <c r="C37" i="22"/>
  <c r="D37" i="22" s="1"/>
  <c r="C38" i="22"/>
  <c r="D38" i="22" s="1"/>
  <c r="C39" i="22"/>
  <c r="D39" i="22" s="1"/>
  <c r="C40" i="22"/>
  <c r="D40" i="22" s="1"/>
  <c r="C41" i="22"/>
  <c r="D41" i="22" s="1"/>
  <c r="C42" i="22"/>
  <c r="D42" i="22" s="1"/>
  <c r="C43" i="22"/>
  <c r="D43" i="22" s="1"/>
  <c r="C44" i="22"/>
  <c r="D44" i="22" s="1"/>
  <c r="C45" i="22"/>
  <c r="D45" i="22" s="1"/>
  <c r="C46" i="22"/>
  <c r="D46" i="22" s="1"/>
  <c r="C47" i="22"/>
  <c r="D47" i="22" s="1"/>
  <c r="C48" i="22"/>
  <c r="D48" i="22" s="1"/>
  <c r="C49" i="22"/>
  <c r="D49" i="22" s="1"/>
  <c r="C50" i="22"/>
  <c r="D50" i="22" s="1"/>
  <c r="C51" i="22"/>
  <c r="D51" i="22" s="1"/>
  <c r="C52" i="22"/>
  <c r="D52" i="22" s="1"/>
  <c r="C53" i="22"/>
  <c r="D53" i="22" s="1"/>
  <c r="C54" i="22"/>
  <c r="D54" i="22" s="1"/>
  <c r="C55" i="22"/>
  <c r="D55" i="22" s="1"/>
  <c r="C56" i="22"/>
  <c r="D56" i="22" s="1"/>
  <c r="C57" i="22"/>
  <c r="D57" i="22" s="1"/>
  <c r="C58" i="22"/>
  <c r="D58" i="22" s="1"/>
  <c r="C59" i="22"/>
  <c r="D59" i="22" s="1"/>
  <c r="C60" i="22"/>
  <c r="D60" i="22" s="1"/>
  <c r="C61" i="22"/>
  <c r="D61" i="22" s="1"/>
  <c r="C62" i="22"/>
  <c r="D62" i="22" s="1"/>
  <c r="C63" i="22"/>
  <c r="D63" i="22" s="1"/>
  <c r="C64" i="22"/>
  <c r="D64" i="22" s="1"/>
  <c r="C65" i="22"/>
  <c r="D65" i="22" s="1"/>
  <c r="C66" i="22"/>
  <c r="D66" i="22" s="1"/>
  <c r="C67" i="22"/>
  <c r="D67" i="22" s="1"/>
  <c r="C68" i="22"/>
  <c r="D68" i="22" s="1"/>
  <c r="C69" i="22"/>
  <c r="D69" i="22" s="1"/>
  <c r="C70" i="22"/>
  <c r="D70" i="22" s="1"/>
  <c r="C71" i="22"/>
  <c r="D71" i="22" s="1"/>
  <c r="C72" i="22"/>
  <c r="D72" i="22" s="1"/>
  <c r="C73" i="22"/>
  <c r="D73" i="22" s="1"/>
  <c r="C74" i="22"/>
  <c r="D74" i="22" s="1"/>
  <c r="C75" i="22"/>
  <c r="D75" i="22" s="1"/>
  <c r="C76" i="22"/>
  <c r="D76" i="22" s="1"/>
  <c r="C77" i="22"/>
  <c r="D77" i="22" s="1"/>
  <c r="C78" i="22"/>
  <c r="D78" i="22" s="1"/>
  <c r="C79" i="22"/>
  <c r="D79" i="22" s="1"/>
  <c r="C80" i="22"/>
  <c r="D80" i="22" s="1"/>
  <c r="C81" i="22"/>
  <c r="D81" i="22" s="1"/>
  <c r="C82" i="22"/>
  <c r="D82" i="22" s="1"/>
  <c r="C83" i="22"/>
  <c r="D83" i="22" s="1"/>
  <c r="C84" i="22"/>
  <c r="D84" i="22" s="1"/>
  <c r="C85" i="22"/>
  <c r="D85" i="22" s="1"/>
  <c r="C86" i="22"/>
  <c r="D86" i="22" s="1"/>
  <c r="C87" i="22"/>
  <c r="D87" i="22" s="1"/>
  <c r="C88" i="22"/>
  <c r="D88" i="22" s="1"/>
  <c r="C89" i="22"/>
  <c r="D89" i="22" s="1"/>
  <c r="C90" i="22"/>
  <c r="D90" i="22" s="1"/>
  <c r="C91" i="22"/>
  <c r="D91" i="22" s="1"/>
  <c r="C92" i="22"/>
  <c r="D92" i="22" s="1"/>
  <c r="C93" i="22"/>
  <c r="D93" i="22" s="1"/>
  <c r="C94" i="22"/>
  <c r="D94" i="22" s="1"/>
  <c r="C95" i="22"/>
  <c r="D95" i="22" s="1"/>
  <c r="C96" i="22"/>
  <c r="D96" i="22" s="1"/>
  <c r="C97" i="22"/>
  <c r="D97" i="22" s="1"/>
  <c r="C98" i="22"/>
  <c r="D98" i="22" s="1"/>
  <c r="C99" i="22"/>
  <c r="D99" i="22" s="1"/>
  <c r="C100" i="22"/>
  <c r="D100" i="22" s="1"/>
  <c r="C101" i="22"/>
  <c r="D101" i="22" s="1"/>
  <c r="C102" i="22"/>
  <c r="D102" i="22" s="1"/>
  <c r="C103" i="22"/>
  <c r="D103" i="22" s="1"/>
  <c r="C104" i="22"/>
  <c r="D104" i="22" s="1"/>
  <c r="C105" i="22"/>
  <c r="D105" i="22" s="1"/>
  <c r="C106" i="22"/>
  <c r="D106" i="22" s="1"/>
  <c r="C107" i="22"/>
  <c r="D107" i="22" s="1"/>
  <c r="H107" i="22" s="1"/>
  <c r="C108" i="22"/>
  <c r="D108" i="22" s="1"/>
  <c r="N108" i="22" s="1"/>
  <c r="C208" i="22"/>
  <c r="D208" i="22" s="1"/>
  <c r="O208" i="22" s="1"/>
  <c r="C209" i="22"/>
  <c r="D209" i="22" s="1"/>
  <c r="K440" i="22" l="1"/>
  <c r="J494" i="22"/>
  <c r="K421" i="22"/>
  <c r="L422" i="22"/>
  <c r="E423" i="22"/>
  <c r="P423" i="22"/>
  <c r="J424" i="22"/>
  <c r="H427" i="22"/>
  <c r="L431" i="22"/>
  <c r="E438" i="22"/>
  <c r="E440" i="22"/>
  <c r="M440" i="22"/>
  <c r="I444" i="22"/>
  <c r="O446" i="22"/>
  <c r="J448" i="22"/>
  <c r="G454" i="22"/>
  <c r="E456" i="22"/>
  <c r="M456" i="22"/>
  <c r="I460" i="22"/>
  <c r="O462" i="22"/>
  <c r="J464" i="22"/>
  <c r="H471" i="22"/>
  <c r="M472" i="22"/>
  <c r="E473" i="22"/>
  <c r="N473" i="22"/>
  <c r="F474" i="22"/>
  <c r="P475" i="22"/>
  <c r="N481" i="22"/>
  <c r="N482" i="22"/>
  <c r="K486" i="22"/>
  <c r="H487" i="22"/>
  <c r="H488" i="22"/>
  <c r="N489" i="22"/>
  <c r="M490" i="22"/>
  <c r="E493" i="22"/>
  <c r="E494" i="22"/>
  <c r="L494" i="22"/>
  <c r="I495" i="22"/>
  <c r="P497" i="22"/>
  <c r="E499" i="22"/>
  <c r="O499" i="22"/>
  <c r="K500" i="22"/>
  <c r="J502" i="22"/>
  <c r="J503" i="22"/>
  <c r="K456" i="22"/>
  <c r="K473" i="22"/>
  <c r="P474" i="22"/>
  <c r="F423" i="22"/>
  <c r="K424" i="22"/>
  <c r="L438" i="22"/>
  <c r="F456" i="22"/>
  <c r="O456" i="22"/>
  <c r="K464" i="22"/>
  <c r="I471" i="22"/>
  <c r="F473" i="22"/>
  <c r="O473" i="22"/>
  <c r="J474" i="22"/>
  <c r="G478" i="22"/>
  <c r="K487" i="22"/>
  <c r="I488" i="22"/>
  <c r="N490" i="22"/>
  <c r="M493" i="22"/>
  <c r="F494" i="22"/>
  <c r="M494" i="22"/>
  <c r="M495" i="22"/>
  <c r="F499" i="22"/>
  <c r="P500" i="22"/>
  <c r="L423" i="22"/>
  <c r="K499" i="22"/>
  <c r="F440" i="22"/>
  <c r="O440" i="22"/>
  <c r="K448" i="22"/>
  <c r="J1265" i="22"/>
  <c r="I417" i="22"/>
  <c r="F421" i="22"/>
  <c r="P421" i="22"/>
  <c r="G422" i="22"/>
  <c r="J423" i="22"/>
  <c r="E424" i="22"/>
  <c r="P430" i="22"/>
  <c r="F431" i="22"/>
  <c r="M435" i="22"/>
  <c r="O438" i="22"/>
  <c r="G446" i="22"/>
  <c r="E448" i="22"/>
  <c r="L449" i="22"/>
  <c r="I452" i="22"/>
  <c r="O454" i="22"/>
  <c r="I459" i="22"/>
  <c r="G462" i="22"/>
  <c r="E464" i="22"/>
  <c r="L465" i="22"/>
  <c r="P471" i="22"/>
  <c r="H472" i="22"/>
  <c r="F481" i="22"/>
  <c r="P484" i="22"/>
  <c r="J485" i="22"/>
  <c r="F486" i="22"/>
  <c r="H489" i="22"/>
  <c r="E490" i="22"/>
  <c r="H494" i="22"/>
  <c r="J499" i="22"/>
  <c r="F502" i="22"/>
  <c r="N502" i="22"/>
  <c r="G420" i="22"/>
  <c r="N415" i="22"/>
  <c r="J415" i="22"/>
  <c r="F415" i="22"/>
  <c r="P415" i="22"/>
  <c r="L415" i="22"/>
  <c r="H415" i="22"/>
  <c r="M415" i="22"/>
  <c r="I415" i="22"/>
  <c r="E415" i="22"/>
  <c r="O415" i="22"/>
  <c r="K415" i="22"/>
  <c r="N419" i="22"/>
  <c r="J419" i="22"/>
  <c r="F419" i="22"/>
  <c r="P419" i="22"/>
  <c r="L419" i="22"/>
  <c r="H419" i="22"/>
  <c r="M419" i="22"/>
  <c r="I419" i="22"/>
  <c r="E419" i="22"/>
  <c r="G424" i="22"/>
  <c r="O419" i="22"/>
  <c r="K419" i="22"/>
  <c r="M425" i="22"/>
  <c r="I425" i="22"/>
  <c r="E425" i="22"/>
  <c r="P425" i="22"/>
  <c r="K425" i="22"/>
  <c r="F425" i="22"/>
  <c r="L425" i="22"/>
  <c r="O425" i="22"/>
  <c r="J425" i="22"/>
  <c r="G430" i="22"/>
  <c r="N425" i="22"/>
  <c r="H425" i="22"/>
  <c r="M453" i="22"/>
  <c r="I453" i="22"/>
  <c r="E453" i="22"/>
  <c r="L453" i="22"/>
  <c r="N453" i="22"/>
  <c r="F453" i="22"/>
  <c r="K453" i="22"/>
  <c r="G458" i="22"/>
  <c r="P453" i="22"/>
  <c r="J453" i="22"/>
  <c r="O453" i="22"/>
  <c r="H453" i="22"/>
  <c r="P469" i="22"/>
  <c r="L469" i="22"/>
  <c r="H469" i="22"/>
  <c r="O469" i="22"/>
  <c r="J469" i="22"/>
  <c r="E469" i="22"/>
  <c r="G474" i="22"/>
  <c r="N469" i="22"/>
  <c r="F469" i="22"/>
  <c r="M469" i="22"/>
  <c r="K469" i="22"/>
  <c r="I469" i="22"/>
  <c r="G423" i="22"/>
  <c r="M418" i="22"/>
  <c r="I418" i="22"/>
  <c r="E418" i="22"/>
  <c r="O418" i="22"/>
  <c r="K418" i="22"/>
  <c r="P418" i="22"/>
  <c r="L418" i="22"/>
  <c r="H418" i="22"/>
  <c r="N418" i="22"/>
  <c r="J418" i="22"/>
  <c r="F418" i="22"/>
  <c r="G431" i="22"/>
  <c r="N426" i="22"/>
  <c r="J426" i="22"/>
  <c r="F426" i="22"/>
  <c r="L426" i="22"/>
  <c r="M426" i="22"/>
  <c r="H426" i="22"/>
  <c r="P426" i="22"/>
  <c r="K426" i="22"/>
  <c r="E426" i="22"/>
  <c r="O426" i="22"/>
  <c r="I426" i="22"/>
  <c r="M433" i="22"/>
  <c r="I433" i="22"/>
  <c r="E433" i="22"/>
  <c r="P433" i="22"/>
  <c r="K433" i="22"/>
  <c r="F433" i="22"/>
  <c r="O433" i="22"/>
  <c r="J433" i="22"/>
  <c r="G438" i="22"/>
  <c r="N433" i="22"/>
  <c r="H433" i="22"/>
  <c r="L433" i="22"/>
  <c r="M470" i="22"/>
  <c r="I470" i="22"/>
  <c r="E470" i="22"/>
  <c r="P470" i="22"/>
  <c r="K470" i="22"/>
  <c r="F470" i="22"/>
  <c r="G475" i="22"/>
  <c r="N470" i="22"/>
  <c r="J470" i="22"/>
  <c r="H470" i="22"/>
  <c r="O470" i="22"/>
  <c r="L470" i="22"/>
  <c r="G439" i="22"/>
  <c r="N434" i="22"/>
  <c r="J434" i="22"/>
  <c r="F434" i="22"/>
  <c r="L434" i="22"/>
  <c r="P434" i="22"/>
  <c r="K434" i="22"/>
  <c r="E434" i="22"/>
  <c r="O434" i="22"/>
  <c r="I434" i="22"/>
  <c r="M434" i="22"/>
  <c r="H434" i="22"/>
  <c r="M445" i="22"/>
  <c r="I445" i="22"/>
  <c r="E445" i="22"/>
  <c r="L445" i="22"/>
  <c r="N445" i="22"/>
  <c r="F445" i="22"/>
  <c r="K445" i="22"/>
  <c r="G450" i="22"/>
  <c r="P445" i="22"/>
  <c r="J445" i="22"/>
  <c r="O445" i="22"/>
  <c r="H445" i="22"/>
  <c r="M461" i="22"/>
  <c r="I461" i="22"/>
  <c r="E461" i="22"/>
  <c r="L461" i="22"/>
  <c r="N461" i="22"/>
  <c r="F461" i="22"/>
  <c r="O461" i="22"/>
  <c r="H461" i="22"/>
  <c r="K461" i="22"/>
  <c r="P461" i="22"/>
  <c r="J461" i="22"/>
  <c r="G466" i="22"/>
  <c r="H416" i="22"/>
  <c r="L416" i="22"/>
  <c r="P416" i="22"/>
  <c r="P428" i="22"/>
  <c r="L428" i="22"/>
  <c r="H428" i="22"/>
  <c r="I428" i="22"/>
  <c r="N428" i="22"/>
  <c r="M429" i="22"/>
  <c r="I429" i="22"/>
  <c r="E429" i="22"/>
  <c r="J429" i="22"/>
  <c r="O429" i="22"/>
  <c r="G433" i="22"/>
  <c r="P436" i="22"/>
  <c r="L436" i="22"/>
  <c r="H436" i="22"/>
  <c r="I436" i="22"/>
  <c r="N436" i="22"/>
  <c r="M437" i="22"/>
  <c r="I437" i="22"/>
  <c r="E437" i="22"/>
  <c r="J437" i="22"/>
  <c r="O437" i="22"/>
  <c r="G447" i="22"/>
  <c r="N442" i="22"/>
  <c r="J442" i="22"/>
  <c r="F442" i="22"/>
  <c r="P442" i="22"/>
  <c r="K442" i="22"/>
  <c r="E442" i="22"/>
  <c r="L442" i="22"/>
  <c r="G463" i="22"/>
  <c r="N458" i="22"/>
  <c r="J458" i="22"/>
  <c r="F458" i="22"/>
  <c r="P458" i="22"/>
  <c r="K458" i="22"/>
  <c r="E458" i="22"/>
  <c r="L458" i="22"/>
  <c r="H420" i="22"/>
  <c r="L420" i="22"/>
  <c r="P420" i="22"/>
  <c r="G471" i="22"/>
  <c r="N466" i="22"/>
  <c r="J466" i="22"/>
  <c r="F466" i="22"/>
  <c r="P466" i="22"/>
  <c r="K466" i="22"/>
  <c r="E466" i="22"/>
  <c r="L466" i="22"/>
  <c r="O427" i="22"/>
  <c r="K427" i="22"/>
  <c r="I427" i="22"/>
  <c r="N427" i="22"/>
  <c r="E428" i="22"/>
  <c r="J428" i="22"/>
  <c r="O428" i="22"/>
  <c r="F429" i="22"/>
  <c r="K429" i="22"/>
  <c r="P429" i="22"/>
  <c r="G432" i="22"/>
  <c r="O439" i="22"/>
  <c r="K439" i="22"/>
  <c r="M439" i="22"/>
  <c r="H439" i="22"/>
  <c r="J439" i="22"/>
  <c r="G442" i="22"/>
  <c r="M442" i="22"/>
  <c r="O443" i="22"/>
  <c r="K443" i="22"/>
  <c r="P443" i="22"/>
  <c r="J443" i="22"/>
  <c r="E443" i="22"/>
  <c r="L443" i="22"/>
  <c r="P444" i="22"/>
  <c r="L444" i="22"/>
  <c r="H444" i="22"/>
  <c r="K444" i="22"/>
  <c r="F444" i="22"/>
  <c r="J444" i="22"/>
  <c r="O447" i="22"/>
  <c r="K447" i="22"/>
  <c r="M447" i="22"/>
  <c r="H447" i="22"/>
  <c r="J447" i="22"/>
  <c r="G448" i="22"/>
  <c r="G449" i="22"/>
  <c r="O463" i="22"/>
  <c r="K463" i="22"/>
  <c r="M463" i="22"/>
  <c r="H463" i="22"/>
  <c r="J463" i="22"/>
  <c r="M466" i="22"/>
  <c r="G472" i="22"/>
  <c r="O467" i="22"/>
  <c r="K467" i="22"/>
  <c r="P467" i="22"/>
  <c r="J467" i="22"/>
  <c r="E467" i="22"/>
  <c r="L467" i="22"/>
  <c r="G473" i="22"/>
  <c r="P468" i="22"/>
  <c r="L468" i="22"/>
  <c r="H468" i="22"/>
  <c r="K468" i="22"/>
  <c r="F468" i="22"/>
  <c r="J468" i="22"/>
  <c r="G455" i="22"/>
  <c r="N450" i="22"/>
  <c r="J450" i="22"/>
  <c r="F450" i="22"/>
  <c r="P450" i="22"/>
  <c r="K450" i="22"/>
  <c r="E450" i="22"/>
  <c r="L450" i="22"/>
  <c r="P477" i="22"/>
  <c r="L477" i="22"/>
  <c r="H477" i="22"/>
  <c r="O477" i="22"/>
  <c r="J477" i="22"/>
  <c r="E477" i="22"/>
  <c r="G482" i="22"/>
  <c r="I477" i="22"/>
  <c r="M477" i="22"/>
  <c r="F477" i="22"/>
  <c r="G483" i="22"/>
  <c r="M478" i="22"/>
  <c r="I478" i="22"/>
  <c r="E478" i="22"/>
  <c r="P478" i="22"/>
  <c r="K478" i="22"/>
  <c r="F478" i="22"/>
  <c r="O478" i="22"/>
  <c r="H478" i="22"/>
  <c r="L478" i="22"/>
  <c r="N479" i="22"/>
  <c r="J479" i="22"/>
  <c r="F479" i="22"/>
  <c r="L479" i="22"/>
  <c r="O479" i="22"/>
  <c r="H479" i="22"/>
  <c r="K479" i="22"/>
  <c r="P479" i="22"/>
  <c r="M483" i="22"/>
  <c r="I483" i="22"/>
  <c r="E483" i="22"/>
  <c r="L483" i="22"/>
  <c r="G488" i="22"/>
  <c r="O483" i="22"/>
  <c r="H483" i="22"/>
  <c r="K483" i="22"/>
  <c r="J483" i="22"/>
  <c r="P483" i="22"/>
  <c r="F483" i="22"/>
  <c r="G484" i="22"/>
  <c r="O435" i="22"/>
  <c r="K435" i="22"/>
  <c r="I435" i="22"/>
  <c r="N435" i="22"/>
  <c r="E436" i="22"/>
  <c r="J436" i="22"/>
  <c r="O436" i="22"/>
  <c r="F437" i="22"/>
  <c r="K437" i="22"/>
  <c r="P437" i="22"/>
  <c r="G441" i="22"/>
  <c r="M450" i="22"/>
  <c r="O451" i="22"/>
  <c r="K451" i="22"/>
  <c r="P451" i="22"/>
  <c r="J451" i="22"/>
  <c r="E451" i="22"/>
  <c r="L451" i="22"/>
  <c r="P452" i="22"/>
  <c r="L452" i="22"/>
  <c r="H452" i="22"/>
  <c r="K452" i="22"/>
  <c r="F452" i="22"/>
  <c r="J452" i="22"/>
  <c r="O455" i="22"/>
  <c r="K455" i="22"/>
  <c r="M455" i="22"/>
  <c r="H455" i="22"/>
  <c r="J455" i="22"/>
  <c r="G456" i="22"/>
  <c r="M458" i="22"/>
  <c r="O459" i="22"/>
  <c r="K459" i="22"/>
  <c r="P459" i="22"/>
  <c r="J459" i="22"/>
  <c r="E459" i="22"/>
  <c r="L459" i="22"/>
  <c r="P460" i="22"/>
  <c r="L460" i="22"/>
  <c r="H460" i="22"/>
  <c r="K460" i="22"/>
  <c r="F460" i="22"/>
  <c r="J460" i="22"/>
  <c r="G465" i="22"/>
  <c r="F416" i="22"/>
  <c r="J416" i="22"/>
  <c r="N416" i="22"/>
  <c r="K417" i="22"/>
  <c r="O417" i="22"/>
  <c r="F420" i="22"/>
  <c r="J420" i="22"/>
  <c r="N420" i="22"/>
  <c r="G421" i="22"/>
  <c r="H422" i="22"/>
  <c r="H423" i="22"/>
  <c r="P424" i="22"/>
  <c r="L424" i="22"/>
  <c r="H424" i="22"/>
  <c r="I424" i="22"/>
  <c r="N424" i="22"/>
  <c r="E427" i="22"/>
  <c r="J427" i="22"/>
  <c r="P427" i="22"/>
  <c r="F428" i="22"/>
  <c r="K428" i="22"/>
  <c r="G429" i="22"/>
  <c r="L429" i="22"/>
  <c r="H430" i="22"/>
  <c r="H431" i="22"/>
  <c r="P432" i="22"/>
  <c r="L432" i="22"/>
  <c r="H432" i="22"/>
  <c r="I432" i="22"/>
  <c r="N432" i="22"/>
  <c r="E435" i="22"/>
  <c r="J435" i="22"/>
  <c r="P435" i="22"/>
  <c r="F436" i="22"/>
  <c r="K436" i="22"/>
  <c r="G437" i="22"/>
  <c r="L437" i="22"/>
  <c r="I438" i="22"/>
  <c r="E439" i="22"/>
  <c r="L439" i="22"/>
  <c r="H441" i="22"/>
  <c r="H442" i="22"/>
  <c r="O442" i="22"/>
  <c r="F443" i="22"/>
  <c r="M443" i="22"/>
  <c r="E444" i="22"/>
  <c r="M444" i="22"/>
  <c r="I446" i="22"/>
  <c r="E447" i="22"/>
  <c r="L447" i="22"/>
  <c r="H449" i="22"/>
  <c r="H450" i="22"/>
  <c r="O450" i="22"/>
  <c r="F451" i="22"/>
  <c r="M451" i="22"/>
  <c r="E452" i="22"/>
  <c r="M452" i="22"/>
  <c r="I454" i="22"/>
  <c r="E455" i="22"/>
  <c r="L455" i="22"/>
  <c r="H457" i="22"/>
  <c r="H458" i="22"/>
  <c r="O458" i="22"/>
  <c r="F459" i="22"/>
  <c r="M459" i="22"/>
  <c r="E460" i="22"/>
  <c r="M460" i="22"/>
  <c r="I462" i="22"/>
  <c r="E463" i="22"/>
  <c r="L463" i="22"/>
  <c r="H465" i="22"/>
  <c r="H466" i="22"/>
  <c r="O466" i="22"/>
  <c r="F467" i="22"/>
  <c r="M467" i="22"/>
  <c r="E468" i="22"/>
  <c r="M468" i="22"/>
  <c r="K477" i="22"/>
  <c r="J478" i="22"/>
  <c r="I479" i="22"/>
  <c r="G485" i="22"/>
  <c r="N480" i="22"/>
  <c r="P480" i="22"/>
  <c r="K480" i="22"/>
  <c r="L480" i="22"/>
  <c r="F480" i="22"/>
  <c r="M480" i="22"/>
  <c r="E480" i="22"/>
  <c r="I480" i="22"/>
  <c r="M496" i="22"/>
  <c r="I496" i="22"/>
  <c r="E496" i="22"/>
  <c r="L496" i="22"/>
  <c r="P496" i="22"/>
  <c r="K496" i="22"/>
  <c r="F496" i="22"/>
  <c r="J496" i="22"/>
  <c r="N496" i="22"/>
  <c r="H496" i="22"/>
  <c r="G501" i="22"/>
  <c r="O496" i="22"/>
  <c r="G425" i="22"/>
  <c r="E416" i="22"/>
  <c r="I416" i="22"/>
  <c r="M416" i="22"/>
  <c r="E420" i="22"/>
  <c r="I420" i="22"/>
  <c r="M420" i="22"/>
  <c r="K416" i="22"/>
  <c r="H417" i="22"/>
  <c r="Q417" i="22" s="1"/>
  <c r="L417" i="22"/>
  <c r="K420" i="22"/>
  <c r="M421" i="22"/>
  <c r="I421" i="22"/>
  <c r="H421" i="22"/>
  <c r="N421" i="22"/>
  <c r="G427" i="22"/>
  <c r="N422" i="22"/>
  <c r="J422" i="22"/>
  <c r="F422" i="22"/>
  <c r="I422" i="22"/>
  <c r="O422" i="22"/>
  <c r="O423" i="22"/>
  <c r="K423" i="22"/>
  <c r="I423" i="22"/>
  <c r="N423" i="22"/>
  <c r="G426" i="22"/>
  <c r="F427" i="22"/>
  <c r="L427" i="22"/>
  <c r="G428" i="22"/>
  <c r="M428" i="22"/>
  <c r="H429" i="22"/>
  <c r="N429" i="22"/>
  <c r="G435" i="22"/>
  <c r="N430" i="22"/>
  <c r="J430" i="22"/>
  <c r="F430" i="22"/>
  <c r="Q430" i="22" s="1"/>
  <c r="I430" i="22"/>
  <c r="O430" i="22"/>
  <c r="O431" i="22"/>
  <c r="K431" i="22"/>
  <c r="I431" i="22"/>
  <c r="N431" i="22"/>
  <c r="G434" i="22"/>
  <c r="F435" i="22"/>
  <c r="L435" i="22"/>
  <c r="G436" i="22"/>
  <c r="M436" i="22"/>
  <c r="H437" i="22"/>
  <c r="N437" i="22"/>
  <c r="G443" i="22"/>
  <c r="N438" i="22"/>
  <c r="J438" i="22"/>
  <c r="F438" i="22"/>
  <c r="M438" i="22"/>
  <c r="H438" i="22"/>
  <c r="K438" i="22"/>
  <c r="F439" i="22"/>
  <c r="N439" i="22"/>
  <c r="M441" i="22"/>
  <c r="I441" i="22"/>
  <c r="E441" i="22"/>
  <c r="O441" i="22"/>
  <c r="J441" i="22"/>
  <c r="K441" i="22"/>
  <c r="I442" i="22"/>
  <c r="H443" i="22"/>
  <c r="N443" i="22"/>
  <c r="G444" i="22"/>
  <c r="N444" i="22"/>
  <c r="G451" i="22"/>
  <c r="N446" i="22"/>
  <c r="J446" i="22"/>
  <c r="F446" i="22"/>
  <c r="M446" i="22"/>
  <c r="H446" i="22"/>
  <c r="K446" i="22"/>
  <c r="F447" i="22"/>
  <c r="N447" i="22"/>
  <c r="M449" i="22"/>
  <c r="I449" i="22"/>
  <c r="E449" i="22"/>
  <c r="O449" i="22"/>
  <c r="J449" i="22"/>
  <c r="K449" i="22"/>
  <c r="I450" i="22"/>
  <c r="H451" i="22"/>
  <c r="N451" i="22"/>
  <c r="G452" i="22"/>
  <c r="N452" i="22"/>
  <c r="G459" i="22"/>
  <c r="N454" i="22"/>
  <c r="J454" i="22"/>
  <c r="F454" i="22"/>
  <c r="M454" i="22"/>
  <c r="H454" i="22"/>
  <c r="K454" i="22"/>
  <c r="F455" i="22"/>
  <c r="N455" i="22"/>
  <c r="M457" i="22"/>
  <c r="I457" i="22"/>
  <c r="E457" i="22"/>
  <c r="O457" i="22"/>
  <c r="J457" i="22"/>
  <c r="K457" i="22"/>
  <c r="I458" i="22"/>
  <c r="H459" i="22"/>
  <c r="N459" i="22"/>
  <c r="G460" i="22"/>
  <c r="N460" i="22"/>
  <c r="G467" i="22"/>
  <c r="N462" i="22"/>
  <c r="J462" i="22"/>
  <c r="F462" i="22"/>
  <c r="M462" i="22"/>
  <c r="H462" i="22"/>
  <c r="K462" i="22"/>
  <c r="F463" i="22"/>
  <c r="N463" i="22"/>
  <c r="M465" i="22"/>
  <c r="I465" i="22"/>
  <c r="E465" i="22"/>
  <c r="G470" i="22"/>
  <c r="O465" i="22"/>
  <c r="J465" i="22"/>
  <c r="K465" i="22"/>
  <c r="I466" i="22"/>
  <c r="H467" i="22"/>
  <c r="N467" i="22"/>
  <c r="G468" i="22"/>
  <c r="N468" i="22"/>
  <c r="G476" i="22"/>
  <c r="N471" i="22"/>
  <c r="J471" i="22"/>
  <c r="F471" i="22"/>
  <c r="L471" i="22"/>
  <c r="M471" i="22"/>
  <c r="E471" i="22"/>
  <c r="O471" i="22"/>
  <c r="N477" i="22"/>
  <c r="N478" i="22"/>
  <c r="M479" i="22"/>
  <c r="P491" i="22"/>
  <c r="G496" i="22"/>
  <c r="M491" i="22"/>
  <c r="I491" i="22"/>
  <c r="E491" i="22"/>
  <c r="L491" i="22"/>
  <c r="J491" i="22"/>
  <c r="O491" i="22"/>
  <c r="H491" i="22"/>
  <c r="N491" i="22"/>
  <c r="F491" i="22"/>
  <c r="K491" i="22"/>
  <c r="M474" i="22"/>
  <c r="I474" i="22"/>
  <c r="E474" i="22"/>
  <c r="G479" i="22"/>
  <c r="N474" i="22"/>
  <c r="H474" i="22"/>
  <c r="K474" i="22"/>
  <c r="G480" i="22"/>
  <c r="N475" i="22"/>
  <c r="J475" i="22"/>
  <c r="F475" i="22"/>
  <c r="O475" i="22"/>
  <c r="I475" i="22"/>
  <c r="K475" i="22"/>
  <c r="H481" i="22"/>
  <c r="P482" i="22"/>
  <c r="L482" i="22"/>
  <c r="H482" i="22"/>
  <c r="K482" i="22"/>
  <c r="F482" i="22"/>
  <c r="G487" i="22"/>
  <c r="O482" i="22"/>
  <c r="I482" i="22"/>
  <c r="M482" i="22"/>
  <c r="O498" i="22"/>
  <c r="K498" i="22"/>
  <c r="M498" i="22"/>
  <c r="H498" i="22"/>
  <c r="L498" i="22"/>
  <c r="F498" i="22"/>
  <c r="P498" i="22"/>
  <c r="E498" i="22"/>
  <c r="N498" i="22"/>
  <c r="G503" i="22"/>
  <c r="J498" i="22"/>
  <c r="I498" i="22"/>
  <c r="G506" i="22"/>
  <c r="N501" i="22"/>
  <c r="J501" i="22"/>
  <c r="F501" i="22"/>
  <c r="P501" i="22"/>
  <c r="K501" i="22"/>
  <c r="E501" i="22"/>
  <c r="O501" i="22"/>
  <c r="I501" i="22"/>
  <c r="H501" i="22"/>
  <c r="M501" i="22"/>
  <c r="L501" i="22"/>
  <c r="P440" i="22"/>
  <c r="L440" i="22"/>
  <c r="H440" i="22"/>
  <c r="Q440" i="22" s="1"/>
  <c r="I440" i="22"/>
  <c r="N440" i="22"/>
  <c r="G445" i="22"/>
  <c r="P448" i="22"/>
  <c r="L448" i="22"/>
  <c r="H448" i="22"/>
  <c r="I448" i="22"/>
  <c r="N448" i="22"/>
  <c r="G453" i="22"/>
  <c r="P456" i="22"/>
  <c r="L456" i="22"/>
  <c r="H456" i="22"/>
  <c r="I456" i="22"/>
  <c r="N456" i="22"/>
  <c r="G461" i="22"/>
  <c r="P464" i="22"/>
  <c r="L464" i="22"/>
  <c r="H464" i="22"/>
  <c r="I464" i="22"/>
  <c r="N464" i="22"/>
  <c r="G469" i="22"/>
  <c r="O472" i="22"/>
  <c r="K472" i="22"/>
  <c r="L472" i="22"/>
  <c r="F472" i="22"/>
  <c r="J472" i="22"/>
  <c r="P473" i="22"/>
  <c r="L473" i="22"/>
  <c r="H473" i="22"/>
  <c r="M473" i="22"/>
  <c r="J473" i="22"/>
  <c r="O474" i="22"/>
  <c r="M475" i="22"/>
  <c r="O481" i="22"/>
  <c r="K481" i="22"/>
  <c r="P481" i="22"/>
  <c r="J481" i="22"/>
  <c r="E481" i="22"/>
  <c r="I481" i="22"/>
  <c r="M481" i="22"/>
  <c r="G489" i="22"/>
  <c r="N484" i="22"/>
  <c r="J484" i="22"/>
  <c r="F484" i="22"/>
  <c r="M484" i="22"/>
  <c r="H484" i="22"/>
  <c r="L484" i="22"/>
  <c r="E484" i="22"/>
  <c r="O484" i="22"/>
  <c r="O485" i="22"/>
  <c r="K485" i="22"/>
  <c r="M485" i="22"/>
  <c r="H485" i="22"/>
  <c r="P485" i="22"/>
  <c r="I485" i="22"/>
  <c r="L485" i="22"/>
  <c r="M487" i="22"/>
  <c r="I487" i="22"/>
  <c r="E487" i="22"/>
  <c r="O487" i="22"/>
  <c r="J487" i="22"/>
  <c r="G492" i="22"/>
  <c r="N487" i="22"/>
  <c r="L487" i="22"/>
  <c r="F487" i="22"/>
  <c r="N488" i="22"/>
  <c r="J488" i="22"/>
  <c r="F488" i="22"/>
  <c r="P488" i="22"/>
  <c r="K488" i="22"/>
  <c r="E488" i="22"/>
  <c r="M488" i="22"/>
  <c r="L488" i="22"/>
  <c r="G493" i="22"/>
  <c r="M492" i="22"/>
  <c r="I492" i="22"/>
  <c r="E492" i="22"/>
  <c r="G497" i="22"/>
  <c r="N492" i="22"/>
  <c r="H492" i="22"/>
  <c r="P492" i="22"/>
  <c r="J492" i="22"/>
  <c r="L492" i="22"/>
  <c r="G495" i="22"/>
  <c r="G509" i="22"/>
  <c r="N504" i="22"/>
  <c r="J504" i="22"/>
  <c r="F504" i="22"/>
  <c r="M504" i="22"/>
  <c r="I504" i="22"/>
  <c r="E504" i="22"/>
  <c r="O504" i="22"/>
  <c r="L504" i="22"/>
  <c r="P504" i="22"/>
  <c r="K504" i="22"/>
  <c r="G481" i="22"/>
  <c r="O476" i="22"/>
  <c r="K476" i="22"/>
  <c r="I476" i="22"/>
  <c r="N476" i="22"/>
  <c r="I490" i="22"/>
  <c r="F492" i="22"/>
  <c r="O492" i="22"/>
  <c r="H504" i="22"/>
  <c r="G494" i="22"/>
  <c r="O489" i="22"/>
  <c r="K489" i="22"/>
  <c r="P489" i="22"/>
  <c r="J489" i="22"/>
  <c r="E489" i="22"/>
  <c r="L489" i="22"/>
  <c r="P490" i="22"/>
  <c r="L490" i="22"/>
  <c r="H490" i="22"/>
  <c r="K490" i="22"/>
  <c r="F490" i="22"/>
  <c r="Q490" i="22" s="1"/>
  <c r="J490" i="22"/>
  <c r="G498" i="22"/>
  <c r="N493" i="22"/>
  <c r="J493" i="22"/>
  <c r="F493" i="22"/>
  <c r="O493" i="22"/>
  <c r="I493" i="22"/>
  <c r="P493" i="22"/>
  <c r="H493" i="22"/>
  <c r="L493" i="22"/>
  <c r="N512" i="22"/>
  <c r="J512" i="22"/>
  <c r="F512" i="22"/>
  <c r="M512" i="22"/>
  <c r="I512" i="22"/>
  <c r="E512" i="22"/>
  <c r="P512" i="22"/>
  <c r="H512" i="22"/>
  <c r="O512" i="22"/>
  <c r="L512" i="22"/>
  <c r="G513" i="22"/>
  <c r="N508" i="22"/>
  <c r="J508" i="22"/>
  <c r="F508" i="22"/>
  <c r="M508" i="22"/>
  <c r="I508" i="22"/>
  <c r="E508" i="22"/>
  <c r="P508" i="22"/>
  <c r="H508" i="22"/>
  <c r="O508" i="22"/>
  <c r="L508" i="22"/>
  <c r="K512" i="22"/>
  <c r="P486" i="22"/>
  <c r="L486" i="22"/>
  <c r="H486" i="22"/>
  <c r="I486" i="22"/>
  <c r="N486" i="22"/>
  <c r="G491" i="22"/>
  <c r="P495" i="22"/>
  <c r="L495" i="22"/>
  <c r="H495" i="22"/>
  <c r="K495" i="22"/>
  <c r="F495" i="22"/>
  <c r="O495" i="22"/>
  <c r="J495" i="22"/>
  <c r="E495" i="22"/>
  <c r="N495" i="22"/>
  <c r="G502" i="22"/>
  <c r="N497" i="22"/>
  <c r="J497" i="22"/>
  <c r="F497" i="22"/>
  <c r="M497" i="22"/>
  <c r="H497" i="22"/>
  <c r="L497" i="22"/>
  <c r="O497" i="22"/>
  <c r="G505" i="22"/>
  <c r="M500" i="22"/>
  <c r="I500" i="22"/>
  <c r="E500" i="22"/>
  <c r="O500" i="22"/>
  <c r="J500" i="22"/>
  <c r="N500" i="22"/>
  <c r="H500" i="22"/>
  <c r="L500" i="22"/>
  <c r="K508" i="22"/>
  <c r="O494" i="22"/>
  <c r="K494" i="22"/>
  <c r="I494" i="22"/>
  <c r="N494" i="22"/>
  <c r="G499" i="22"/>
  <c r="M503" i="22"/>
  <c r="I503" i="22"/>
  <c r="E503" i="22"/>
  <c r="P503" i="22"/>
  <c r="L503" i="22"/>
  <c r="H503" i="22"/>
  <c r="K503" i="22"/>
  <c r="O505" i="22"/>
  <c r="K505" i="22"/>
  <c r="G510" i="22"/>
  <c r="N505" i="22"/>
  <c r="J505" i="22"/>
  <c r="F505" i="22"/>
  <c r="L505" i="22"/>
  <c r="P506" i="22"/>
  <c r="L506" i="22"/>
  <c r="H506" i="22"/>
  <c r="O506" i="22"/>
  <c r="K506" i="22"/>
  <c r="J506" i="22"/>
  <c r="M507" i="22"/>
  <c r="I507" i="22"/>
  <c r="E507" i="22"/>
  <c r="P507" i="22"/>
  <c r="L507" i="22"/>
  <c r="H507" i="22"/>
  <c r="K507" i="22"/>
  <c r="O509" i="22"/>
  <c r="K509" i="22"/>
  <c r="G514" i="22"/>
  <c r="N509" i="22"/>
  <c r="J509" i="22"/>
  <c r="F509" i="22"/>
  <c r="L509" i="22"/>
  <c r="P510" i="22"/>
  <c r="L510" i="22"/>
  <c r="H510" i="22"/>
  <c r="O510" i="22"/>
  <c r="K510" i="22"/>
  <c r="J510" i="22"/>
  <c r="M511" i="22"/>
  <c r="I511" i="22"/>
  <c r="E511" i="22"/>
  <c r="P511" i="22"/>
  <c r="L511" i="22"/>
  <c r="H511" i="22"/>
  <c r="K511" i="22"/>
  <c r="O513" i="22"/>
  <c r="K513" i="22"/>
  <c r="N513" i="22"/>
  <c r="J513" i="22"/>
  <c r="F513" i="22"/>
  <c r="L513" i="22"/>
  <c r="P514" i="22"/>
  <c r="L514" i="22"/>
  <c r="H514" i="22"/>
  <c r="O514" i="22"/>
  <c r="K514" i="22"/>
  <c r="J514" i="22"/>
  <c r="M515" i="22"/>
  <c r="I515" i="22"/>
  <c r="E515" i="22"/>
  <c r="P515" i="22"/>
  <c r="L515" i="22"/>
  <c r="H515" i="22"/>
  <c r="K515" i="22"/>
  <c r="P499" i="22"/>
  <c r="L499" i="22"/>
  <c r="H499" i="22"/>
  <c r="I499" i="22"/>
  <c r="N499" i="22"/>
  <c r="F503" i="22"/>
  <c r="N503" i="22"/>
  <c r="G504" i="22"/>
  <c r="E505" i="22"/>
  <c r="M505" i="22"/>
  <c r="E506" i="22"/>
  <c r="M506" i="22"/>
  <c r="F507" i="22"/>
  <c r="N507" i="22"/>
  <c r="G508" i="22"/>
  <c r="E509" i="22"/>
  <c r="M509" i="22"/>
  <c r="E510" i="22"/>
  <c r="M510" i="22"/>
  <c r="F511" i="22"/>
  <c r="N511" i="22"/>
  <c r="G512" i="22"/>
  <c r="E513" i="22"/>
  <c r="M513" i="22"/>
  <c r="E514" i="22"/>
  <c r="M514" i="22"/>
  <c r="F515" i="22"/>
  <c r="N515" i="22"/>
  <c r="O507" i="22"/>
  <c r="H509" i="22"/>
  <c r="P509" i="22"/>
  <c r="F510" i="22"/>
  <c r="N510" i="22"/>
  <c r="G511" i="22"/>
  <c r="O511" i="22"/>
  <c r="H513" i="22"/>
  <c r="P513" i="22"/>
  <c r="F514" i="22"/>
  <c r="N514" i="22"/>
  <c r="G515" i="22"/>
  <c r="O515" i="22"/>
  <c r="K502" i="22"/>
  <c r="O502" i="22"/>
  <c r="H502" i="22"/>
  <c r="Q502" i="22" s="1"/>
  <c r="L502" i="22"/>
  <c r="F1265" i="22"/>
  <c r="N1329" i="22"/>
  <c r="O1309" i="22"/>
  <c r="J1310" i="22"/>
  <c r="E1316" i="22"/>
  <c r="E1293" i="22"/>
  <c r="O1301" i="22"/>
  <c r="P1310" i="22"/>
  <c r="F1277" i="22"/>
  <c r="I1293" i="22"/>
  <c r="L1311" i="22"/>
  <c r="I1324" i="22"/>
  <c r="J1277" i="22"/>
  <c r="M1311" i="22"/>
  <c r="G1281" i="22"/>
  <c r="J1300" i="22"/>
  <c r="I1300" i="22"/>
  <c r="O1316" i="22"/>
  <c r="L1264" i="22"/>
  <c r="J1273" i="22"/>
  <c r="P1288" i="22"/>
  <c r="O1265" i="22"/>
  <c r="O1273" i="22"/>
  <c r="O1277" i="22"/>
  <c r="F1253" i="22"/>
  <c r="E1265" i="22"/>
  <c r="G1269" i="22"/>
  <c r="I1272" i="22"/>
  <c r="E1277" i="22"/>
  <c r="K1289" i="22"/>
  <c r="N1297" i="22"/>
  <c r="F1310" i="22"/>
  <c r="E1320" i="22"/>
  <c r="F1296" i="22"/>
  <c r="E1296" i="22"/>
  <c r="M1296" i="22"/>
  <c r="J1296" i="22"/>
  <c r="M1292" i="22"/>
  <c r="I1292" i="22"/>
  <c r="P1308" i="22"/>
  <c r="I1308" i="22"/>
  <c r="P1335" i="22"/>
  <c r="H1335" i="22"/>
  <c r="F1262" i="22"/>
  <c r="O1262" i="22"/>
  <c r="H1262" i="22"/>
  <c r="P1321" i="22"/>
  <c r="N1321" i="22"/>
  <c r="G1322" i="22"/>
  <c r="P1252" i="22"/>
  <c r="J1253" i="22"/>
  <c r="N1261" i="22"/>
  <c r="M1265" i="22"/>
  <c r="I1269" i="22"/>
  <c r="M1277" i="22"/>
  <c r="K1283" i="22"/>
  <c r="E1285" i="22"/>
  <c r="P1300" i="22"/>
  <c r="E1304" i="22"/>
  <c r="F1305" i="22"/>
  <c r="I1316" i="22"/>
  <c r="I1318" i="22"/>
  <c r="M1320" i="22"/>
  <c r="I1322" i="22"/>
  <c r="M1332" i="22"/>
  <c r="G1273" i="22"/>
  <c r="H1304" i="22"/>
  <c r="I1305" i="22"/>
  <c r="O1322" i="22"/>
  <c r="M1253" i="22"/>
  <c r="N1269" i="22"/>
  <c r="E1253" i="22"/>
  <c r="O1253" i="22"/>
  <c r="F1264" i="22"/>
  <c r="E1269" i="22"/>
  <c r="O1269" i="22"/>
  <c r="F1272" i="22"/>
  <c r="K1295" i="22"/>
  <c r="F1297" i="22"/>
  <c r="H1300" i="22"/>
  <c r="F1301" i="22"/>
  <c r="M1303" i="22"/>
  <c r="M1304" i="22"/>
  <c r="M1305" i="22"/>
  <c r="E1322" i="22"/>
  <c r="G1326" i="22"/>
  <c r="G1249" i="22"/>
  <c r="E1245" i="22"/>
  <c r="M1245" i="22"/>
  <c r="M1251" i="22"/>
  <c r="E1251" i="22"/>
  <c r="K1251" i="22"/>
  <c r="I1256" i="22"/>
  <c r="H1256" i="22"/>
  <c r="F1256" i="22"/>
  <c r="M1256" i="22"/>
  <c r="M1328" i="22"/>
  <c r="E1328" i="22"/>
  <c r="O1290" i="22"/>
  <c r="L1290" i="22"/>
  <c r="H1290" i="22"/>
  <c r="M1312" i="22"/>
  <c r="F1312" i="22"/>
  <c r="J1312" i="22"/>
  <c r="H1312" i="22"/>
  <c r="G1316" i="22"/>
  <c r="P1312" i="22"/>
  <c r="E1312" i="22"/>
  <c r="H1323" i="22"/>
  <c r="L1323" i="22"/>
  <c r="M107" i="22"/>
  <c r="J107" i="22"/>
  <c r="E107" i="22"/>
  <c r="N107" i="22"/>
  <c r="I107" i="22"/>
  <c r="F107" i="22"/>
  <c r="O107" i="22"/>
  <c r="L107" i="22"/>
  <c r="G107" i="22"/>
  <c r="K107" i="22"/>
  <c r="I1245" i="22"/>
  <c r="P1251" i="22"/>
  <c r="L1256" i="22"/>
  <c r="H1268" i="22"/>
  <c r="I1268" i="22"/>
  <c r="F1268" i="22"/>
  <c r="N1268" i="22"/>
  <c r="P1270" i="22"/>
  <c r="O1270" i="22"/>
  <c r="N1270" i="22"/>
  <c r="H1270" i="22"/>
  <c r="F1270" i="22"/>
  <c r="M1287" i="22"/>
  <c r="K1287" i="22"/>
  <c r="F1302" i="22"/>
  <c r="G1306" i="22"/>
  <c r="O1302" i="22"/>
  <c r="L1306" i="22"/>
  <c r="G1310" i="22"/>
  <c r="N1306" i="22"/>
  <c r="P1317" i="22"/>
  <c r="F1317" i="22"/>
  <c r="L1319" i="22"/>
  <c r="O108" i="22"/>
  <c r="M108" i="22"/>
  <c r="K108" i="22"/>
  <c r="I108" i="22"/>
  <c r="G108" i="22"/>
  <c r="E108" i="22"/>
  <c r="P108" i="22"/>
  <c r="H108" i="22"/>
  <c r="L108" i="22"/>
  <c r="J108" i="22"/>
  <c r="M1260" i="22"/>
  <c r="I1260" i="22"/>
  <c r="F1260" i="22"/>
  <c r="H1260" i="22"/>
  <c r="M1268" i="22"/>
  <c r="F108" i="22"/>
  <c r="P107" i="22"/>
  <c r="N1260" i="22"/>
  <c r="L1288" i="22"/>
  <c r="E1288" i="22"/>
  <c r="M1288" i="22"/>
  <c r="J1288" i="22"/>
  <c r="H1288" i="22"/>
  <c r="K1302" i="22"/>
  <c r="O1285" i="22"/>
  <c r="F1285" i="22"/>
  <c r="M1285" i="22"/>
  <c r="P1295" i="22"/>
  <c r="L1304" i="22"/>
  <c r="O1310" i="22"/>
  <c r="O1318" i="22"/>
  <c r="O1320" i="22"/>
  <c r="M1324" i="22"/>
  <c r="O1261" i="22"/>
  <c r="E1252" i="22"/>
  <c r="E1259" i="22"/>
  <c r="E1261" i="22"/>
  <c r="N1264" i="22"/>
  <c r="N1272" i="22"/>
  <c r="N1292" i="22"/>
  <c r="E1292" i="22"/>
  <c r="P1292" i="22"/>
  <c r="L1331" i="22"/>
  <c r="H1331" i="22"/>
  <c r="K1278" i="22"/>
  <c r="F1278" i="22"/>
  <c r="J1252" i="22"/>
  <c r="K1259" i="22"/>
  <c r="M1261" i="22"/>
  <c r="G1266" i="22"/>
  <c r="N1262" i="22"/>
  <c r="E1264" i="22"/>
  <c r="P1264" i="22"/>
  <c r="E1272" i="22"/>
  <c r="N1278" i="22"/>
  <c r="J1281" i="22"/>
  <c r="I1281" i="22"/>
  <c r="J1285" i="22"/>
  <c r="M1289" i="22"/>
  <c r="K1291" i="22"/>
  <c r="H1291" i="22"/>
  <c r="H1292" i="22"/>
  <c r="O1293" i="22"/>
  <c r="F1293" i="22"/>
  <c r="N1293" i="22"/>
  <c r="H1295" i="22"/>
  <c r="P1296" i="22"/>
  <c r="H1296" i="22"/>
  <c r="L1296" i="22"/>
  <c r="G1297" i="22"/>
  <c r="K1303" i="22"/>
  <c r="F1304" i="22"/>
  <c r="P1304" i="22"/>
  <c r="P1311" i="22"/>
  <c r="E1311" i="22"/>
  <c r="I1313" i="22"/>
  <c r="E1318" i="22"/>
  <c r="I1320" i="22"/>
  <c r="E1324" i="22"/>
  <c r="M1325" i="22"/>
  <c r="N1325" i="22"/>
  <c r="J1325" i="22"/>
  <c r="P1327" i="22"/>
  <c r="H1327" i="22"/>
  <c r="P1331" i="22"/>
  <c r="O1334" i="22"/>
  <c r="K1334" i="22"/>
  <c r="K1253" i="22"/>
  <c r="M1316" i="22"/>
  <c r="E1332" i="22"/>
  <c r="F1333" i="22"/>
  <c r="E1336" i="22"/>
  <c r="J1333" i="22"/>
  <c r="E1241" i="22"/>
  <c r="I1241" i="22"/>
  <c r="M1241" i="22"/>
  <c r="I313" i="22"/>
  <c r="M313" i="22"/>
  <c r="E313" i="22"/>
  <c r="M1242" i="22"/>
  <c r="I1242" i="22"/>
  <c r="E1242" i="22"/>
  <c r="P1242" i="22"/>
  <c r="L1242" i="22"/>
  <c r="H1242" i="22"/>
  <c r="G1246" i="22"/>
  <c r="O1242" i="22"/>
  <c r="K1242" i="22"/>
  <c r="N1242" i="22"/>
  <c r="J1242" i="22"/>
  <c r="F1242" i="22"/>
  <c r="N1279" i="22"/>
  <c r="J1279" i="22"/>
  <c r="F1279" i="22"/>
  <c r="P1279" i="22"/>
  <c r="K1279" i="22"/>
  <c r="E1279" i="22"/>
  <c r="O1279" i="22"/>
  <c r="H1279" i="22"/>
  <c r="G1283" i="22"/>
  <c r="M1279" i="22"/>
  <c r="L1279" i="22"/>
  <c r="I1279" i="22"/>
  <c r="M1246" i="22"/>
  <c r="I1246" i="22"/>
  <c r="E1246" i="22"/>
  <c r="N1246" i="22"/>
  <c r="J1246" i="22"/>
  <c r="F1246" i="22"/>
  <c r="G1250" i="22"/>
  <c r="P1246" i="22"/>
  <c r="L1246" i="22"/>
  <c r="H1246" i="22"/>
  <c r="O1246" i="22"/>
  <c r="K1246" i="22"/>
  <c r="N1255" i="22"/>
  <c r="J1255" i="22"/>
  <c r="F1255" i="22"/>
  <c r="L1255" i="22"/>
  <c r="P1255" i="22"/>
  <c r="K1255" i="22"/>
  <c r="E1255" i="22"/>
  <c r="G1259" i="22"/>
  <c r="O1255" i="22"/>
  <c r="I1255" i="22"/>
  <c r="M1255" i="22"/>
  <c r="H1255" i="22"/>
  <c r="N1267" i="22"/>
  <c r="J1267" i="22"/>
  <c r="F1267" i="22"/>
  <c r="P1267" i="22"/>
  <c r="K1267" i="22"/>
  <c r="E1267" i="22"/>
  <c r="O1267" i="22"/>
  <c r="H1267" i="22"/>
  <c r="G1271" i="22"/>
  <c r="M1267" i="22"/>
  <c r="L1267" i="22"/>
  <c r="I1267" i="22"/>
  <c r="M1238" i="22"/>
  <c r="I1238" i="22"/>
  <c r="E1238" i="22"/>
  <c r="P1238" i="22"/>
  <c r="L1238" i="22"/>
  <c r="H1238" i="22"/>
  <c r="G1242" i="22"/>
  <c r="O1238" i="22"/>
  <c r="K1238" i="22"/>
  <c r="N1238" i="22"/>
  <c r="J1238" i="22"/>
  <c r="F1238" i="22"/>
  <c r="N1243" i="22"/>
  <c r="J1243" i="22"/>
  <c r="F1243" i="22"/>
  <c r="G1247" i="22"/>
  <c r="M1243" i="22"/>
  <c r="I1243" i="22"/>
  <c r="E1243" i="22"/>
  <c r="P1243" i="22"/>
  <c r="L1243" i="22"/>
  <c r="H1243" i="22"/>
  <c r="O1243" i="22"/>
  <c r="K1243" i="22"/>
  <c r="M1254" i="22"/>
  <c r="I1254" i="22"/>
  <c r="E1254" i="22"/>
  <c r="P1254" i="22"/>
  <c r="K1254" i="22"/>
  <c r="F1254" i="22"/>
  <c r="G1258" i="22"/>
  <c r="O1254" i="22"/>
  <c r="J1254" i="22"/>
  <c r="N1254" i="22"/>
  <c r="H1254" i="22"/>
  <c r="L1254" i="22"/>
  <c r="N1247" i="22"/>
  <c r="J1247" i="22"/>
  <c r="F1247" i="22"/>
  <c r="O1247" i="22"/>
  <c r="K1247" i="22"/>
  <c r="M1247" i="22"/>
  <c r="I1247" i="22"/>
  <c r="E1247" i="22"/>
  <c r="G1251" i="22"/>
  <c r="P1247" i="22"/>
  <c r="L1247" i="22"/>
  <c r="H1247" i="22"/>
  <c r="N1239" i="22"/>
  <c r="J1239" i="22"/>
  <c r="F1239" i="22"/>
  <c r="M1239" i="22"/>
  <c r="I1239" i="22"/>
  <c r="E1239" i="22"/>
  <c r="P1239" i="22"/>
  <c r="L1239" i="22"/>
  <c r="H1239" i="22"/>
  <c r="O1239" i="22"/>
  <c r="K1239" i="22"/>
  <c r="G1243" i="22"/>
  <c r="G1252" i="22"/>
  <c r="O1248" i="22"/>
  <c r="K1248" i="22"/>
  <c r="H1248" i="22"/>
  <c r="M1248" i="22"/>
  <c r="M1250" i="22"/>
  <c r="I1250" i="22"/>
  <c r="E1250" i="22"/>
  <c r="O1250" i="22"/>
  <c r="P1257" i="22"/>
  <c r="L1257" i="22"/>
  <c r="H1257" i="22"/>
  <c r="N1263" i="22"/>
  <c r="J1263" i="22"/>
  <c r="F1263" i="22"/>
  <c r="M1263" i="22"/>
  <c r="H1263" i="22"/>
  <c r="K1263" i="22"/>
  <c r="N1307" i="22"/>
  <c r="J1307" i="22"/>
  <c r="F1307" i="22"/>
  <c r="L1307" i="22"/>
  <c r="P1307" i="22"/>
  <c r="I1307" i="22"/>
  <c r="O1307" i="22"/>
  <c r="H1307" i="22"/>
  <c r="M1307" i="22"/>
  <c r="K1307" i="22"/>
  <c r="E1307" i="22"/>
  <c r="H1244" i="22"/>
  <c r="L1244" i="22"/>
  <c r="P1244" i="22"/>
  <c r="G1254" i="22"/>
  <c r="M1266" i="22"/>
  <c r="I1266" i="22"/>
  <c r="E1266" i="22"/>
  <c r="G1270" i="22"/>
  <c r="O1266" i="22"/>
  <c r="J1266" i="22"/>
  <c r="K1266" i="22"/>
  <c r="E1257" i="22"/>
  <c r="O1257" i="22"/>
  <c r="L1259" i="22"/>
  <c r="E1271" i="22"/>
  <c r="L1271" i="22"/>
  <c r="F1274" i="22"/>
  <c r="O1274" i="22"/>
  <c r="E1275" i="22"/>
  <c r="F1276" i="22"/>
  <c r="P1276" i="22"/>
  <c r="G1278" i="22"/>
  <c r="G1284" i="22"/>
  <c r="O1280" i="22"/>
  <c r="K1280" i="22"/>
  <c r="P1280" i="22"/>
  <c r="J1280" i="22"/>
  <c r="E1280" i="22"/>
  <c r="M1280" i="22"/>
  <c r="F1280" i="22"/>
  <c r="N1280" i="22"/>
  <c r="H1240" i="22"/>
  <c r="L1240" i="22"/>
  <c r="P1240" i="22"/>
  <c r="I1257" i="22"/>
  <c r="N1257" i="22"/>
  <c r="M1258" i="22"/>
  <c r="I1258" i="22"/>
  <c r="E1258" i="22"/>
  <c r="G1262" i="22"/>
  <c r="J1258" i="22"/>
  <c r="O1258" i="22"/>
  <c r="G1261" i="22"/>
  <c r="M1286" i="22"/>
  <c r="I1286" i="22"/>
  <c r="E1286" i="22"/>
  <c r="G1290" i="22"/>
  <c r="O1286" i="22"/>
  <c r="J1286" i="22"/>
  <c r="P1286" i="22"/>
  <c r="H1286" i="22"/>
  <c r="L1286" i="22"/>
  <c r="M1294" i="22"/>
  <c r="I1294" i="22"/>
  <c r="E1294" i="22"/>
  <c r="N1294" i="22"/>
  <c r="H1294" i="22"/>
  <c r="O1294" i="22"/>
  <c r="G1298" i="22"/>
  <c r="J1294" i="22"/>
  <c r="P1294" i="22"/>
  <c r="F313" i="22"/>
  <c r="J313" i="22"/>
  <c r="N313" i="22"/>
  <c r="E1240" i="22"/>
  <c r="I1240" i="22"/>
  <c r="M1240" i="22"/>
  <c r="F1241" i="22"/>
  <c r="J1241" i="22"/>
  <c r="N1241" i="22"/>
  <c r="E1244" i="22"/>
  <c r="I1244" i="22"/>
  <c r="M1244" i="22"/>
  <c r="F1245" i="22"/>
  <c r="J1245" i="22"/>
  <c r="N1245" i="22"/>
  <c r="E1248" i="22"/>
  <c r="I1248" i="22"/>
  <c r="N1248" i="22"/>
  <c r="E1249" i="22"/>
  <c r="J1249" i="22"/>
  <c r="O1249" i="22"/>
  <c r="F1250" i="22"/>
  <c r="K1250" i="22"/>
  <c r="P1250" i="22"/>
  <c r="L1251" i="22"/>
  <c r="F1252" i="22"/>
  <c r="L1252" i="22"/>
  <c r="G1253" i="22"/>
  <c r="G1260" i="22"/>
  <c r="O1256" i="22"/>
  <c r="K1256" i="22"/>
  <c r="N1256" i="22"/>
  <c r="J1257" i="22"/>
  <c r="F1258" i="22"/>
  <c r="P1258" i="22"/>
  <c r="E1263" i="22"/>
  <c r="L1263" i="22"/>
  <c r="F1266" i="22"/>
  <c r="L1266" i="22"/>
  <c r="M1282" i="22"/>
  <c r="I1282" i="22"/>
  <c r="E1282" i="22"/>
  <c r="L1282" i="22"/>
  <c r="K1282" i="22"/>
  <c r="N1282" i="22"/>
  <c r="N1283" i="22"/>
  <c r="J1283" i="22"/>
  <c r="F1283" i="22"/>
  <c r="M1283" i="22"/>
  <c r="H1283" i="22"/>
  <c r="P1283" i="22"/>
  <c r="I1283" i="22"/>
  <c r="L1283" i="22"/>
  <c r="G1288" i="22"/>
  <c r="O1284" i="22"/>
  <c r="K1284" i="22"/>
  <c r="M1284" i="22"/>
  <c r="H1284" i="22"/>
  <c r="L1284" i="22"/>
  <c r="E1284" i="22"/>
  <c r="N1284" i="22"/>
  <c r="F1286" i="22"/>
  <c r="N1286" i="22"/>
  <c r="K313" i="22"/>
  <c r="O313" i="22"/>
  <c r="F1240" i="22"/>
  <c r="J1240" i="22"/>
  <c r="N1240" i="22"/>
  <c r="G1241" i="22"/>
  <c r="K1241" i="22"/>
  <c r="O1241" i="22"/>
  <c r="F1244" i="22"/>
  <c r="J1244" i="22"/>
  <c r="N1244" i="22"/>
  <c r="G1245" i="22"/>
  <c r="K1245" i="22"/>
  <c r="O1245" i="22"/>
  <c r="F1248" i="22"/>
  <c r="J1248" i="22"/>
  <c r="P1248" i="22"/>
  <c r="F1249" i="22"/>
  <c r="L1250" i="22"/>
  <c r="H1251" i="22"/>
  <c r="H1252" i="22"/>
  <c r="P1253" i="22"/>
  <c r="L1253" i="22"/>
  <c r="H1253" i="22"/>
  <c r="I1253" i="22"/>
  <c r="N1253" i="22"/>
  <c r="E1256" i="22"/>
  <c r="J1256" i="22"/>
  <c r="P1256" i="22"/>
  <c r="F1257" i="22"/>
  <c r="K1257" i="22"/>
  <c r="L1258" i="22"/>
  <c r="H1259" i="22"/>
  <c r="M1259" i="22"/>
  <c r="G1264" i="22"/>
  <c r="O1260" i="22"/>
  <c r="K1260" i="22"/>
  <c r="P1260" i="22"/>
  <c r="J1260" i="22"/>
  <c r="E1260" i="22"/>
  <c r="L1260" i="22"/>
  <c r="P1261" i="22"/>
  <c r="L1261" i="22"/>
  <c r="H1261" i="22"/>
  <c r="K1261" i="22"/>
  <c r="F1261" i="22"/>
  <c r="J1261" i="22"/>
  <c r="J1262" i="22"/>
  <c r="P1262" i="22"/>
  <c r="O1263" i="22"/>
  <c r="G1268" i="22"/>
  <c r="O1264" i="22"/>
  <c r="K1264" i="22"/>
  <c r="M1264" i="22"/>
  <c r="H1264" i="22"/>
  <c r="J1264" i="22"/>
  <c r="G1265" i="22"/>
  <c r="N1266" i="22"/>
  <c r="G1267" i="22"/>
  <c r="G1272" i="22"/>
  <c r="O1268" i="22"/>
  <c r="K1268" i="22"/>
  <c r="P1268" i="22"/>
  <c r="J1268" i="22"/>
  <c r="E1268" i="22"/>
  <c r="L1268" i="22"/>
  <c r="P1269" i="22"/>
  <c r="L1269" i="22"/>
  <c r="H1269" i="22"/>
  <c r="K1269" i="22"/>
  <c r="F1269" i="22"/>
  <c r="J1269" i="22"/>
  <c r="J1270" i="22"/>
  <c r="O1271" i="22"/>
  <c r="G1276" i="22"/>
  <c r="O1272" i="22"/>
  <c r="P1272" i="22"/>
  <c r="K1272" i="22"/>
  <c r="M1272" i="22"/>
  <c r="H1272" i="22"/>
  <c r="J1272" i="22"/>
  <c r="P1273" i="22"/>
  <c r="L1273" i="22"/>
  <c r="H1273" i="22"/>
  <c r="K1273" i="22"/>
  <c r="F1273" i="22"/>
  <c r="M1273" i="22"/>
  <c r="E1273" i="22"/>
  <c r="N1273" i="22"/>
  <c r="H1274" i="22"/>
  <c r="G1277" i="22"/>
  <c r="H1280" i="22"/>
  <c r="F1282" i="22"/>
  <c r="O1282" i="22"/>
  <c r="E1283" i="22"/>
  <c r="O1283" i="22"/>
  <c r="F1284" i="22"/>
  <c r="P1284" i="22"/>
  <c r="G1286" i="22"/>
  <c r="P1289" i="22"/>
  <c r="L1289" i="22"/>
  <c r="H1289" i="22"/>
  <c r="G1293" i="22"/>
  <c r="O1289" i="22"/>
  <c r="J1289" i="22"/>
  <c r="E1289" i="22"/>
  <c r="N1289" i="22"/>
  <c r="F1289" i="22"/>
  <c r="K1294" i="22"/>
  <c r="M1298" i="22"/>
  <c r="I1298" i="22"/>
  <c r="E1298" i="22"/>
  <c r="P1298" i="22"/>
  <c r="K1298" i="22"/>
  <c r="F1298" i="22"/>
  <c r="O1298" i="22"/>
  <c r="H1298" i="22"/>
  <c r="G1302" i="22"/>
  <c r="L1298" i="22"/>
  <c r="N1299" i="22"/>
  <c r="J1299" i="22"/>
  <c r="F1299" i="22"/>
  <c r="L1299" i="22"/>
  <c r="O1299" i="22"/>
  <c r="H1299" i="22"/>
  <c r="K1299" i="22"/>
  <c r="G1303" i="22"/>
  <c r="P1299" i="22"/>
  <c r="E1299" i="22"/>
  <c r="G1311" i="22"/>
  <c r="P1249" i="22"/>
  <c r="L1249" i="22"/>
  <c r="H1249" i="22"/>
  <c r="I1249" i="22"/>
  <c r="N1249" i="22"/>
  <c r="J1250" i="22"/>
  <c r="N1271" i="22"/>
  <c r="J1271" i="22"/>
  <c r="F1271" i="22"/>
  <c r="M1271" i="22"/>
  <c r="H1271" i="22"/>
  <c r="K1271" i="22"/>
  <c r="M1274" i="22"/>
  <c r="I1274" i="22"/>
  <c r="E1274" i="22"/>
  <c r="L1274" i="22"/>
  <c r="K1274" i="22"/>
  <c r="N1274" i="22"/>
  <c r="N1275" i="22"/>
  <c r="J1275" i="22"/>
  <c r="F1275" i="22"/>
  <c r="M1275" i="22"/>
  <c r="H1275" i="22"/>
  <c r="P1275" i="22"/>
  <c r="I1275" i="22"/>
  <c r="L1275" i="22"/>
  <c r="G1280" i="22"/>
  <c r="O1276" i="22"/>
  <c r="K1276" i="22"/>
  <c r="M1276" i="22"/>
  <c r="H1276" i="22"/>
  <c r="L1276" i="22"/>
  <c r="E1276" i="22"/>
  <c r="N1276" i="22"/>
  <c r="H313" i="22"/>
  <c r="L313" i="22"/>
  <c r="K1240" i="22"/>
  <c r="O1240" i="22"/>
  <c r="H1241" i="22"/>
  <c r="L1241" i="22"/>
  <c r="K1244" i="22"/>
  <c r="O1244" i="22"/>
  <c r="H1245" i="22"/>
  <c r="L1245" i="22"/>
  <c r="P1245" i="22"/>
  <c r="L1248" i="22"/>
  <c r="M1249" i="22"/>
  <c r="H1250" i="22"/>
  <c r="N1250" i="22"/>
  <c r="N1251" i="22"/>
  <c r="J1251" i="22"/>
  <c r="F1251" i="22"/>
  <c r="I1251" i="22"/>
  <c r="O1251" i="22"/>
  <c r="G1256" i="22"/>
  <c r="O1252" i="22"/>
  <c r="K1252" i="22"/>
  <c r="I1252" i="22"/>
  <c r="N1252" i="22"/>
  <c r="G1255" i="22"/>
  <c r="M1257" i="22"/>
  <c r="H1258" i="22"/>
  <c r="N1258" i="22"/>
  <c r="N1259" i="22"/>
  <c r="J1259" i="22"/>
  <c r="F1259" i="22"/>
  <c r="P1259" i="22"/>
  <c r="I1259" i="22"/>
  <c r="O1259" i="22"/>
  <c r="M1262" i="22"/>
  <c r="I1262" i="22"/>
  <c r="E1262" i="22"/>
  <c r="L1262" i="22"/>
  <c r="K1262" i="22"/>
  <c r="I1263" i="22"/>
  <c r="P1263" i="22"/>
  <c r="H1266" i="22"/>
  <c r="P1266" i="22"/>
  <c r="G1274" i="22"/>
  <c r="M1270" i="22"/>
  <c r="I1270" i="22"/>
  <c r="E1270" i="22"/>
  <c r="L1270" i="22"/>
  <c r="K1270" i="22"/>
  <c r="I1271" i="22"/>
  <c r="P1271" i="22"/>
  <c r="J1274" i="22"/>
  <c r="K1275" i="22"/>
  <c r="J1276" i="22"/>
  <c r="M1278" i="22"/>
  <c r="I1278" i="22"/>
  <c r="E1278" i="22"/>
  <c r="G1282" i="22"/>
  <c r="O1278" i="22"/>
  <c r="J1278" i="22"/>
  <c r="P1278" i="22"/>
  <c r="H1278" i="22"/>
  <c r="L1278" i="22"/>
  <c r="G1279" i="22"/>
  <c r="I1280" i="22"/>
  <c r="P1281" i="22"/>
  <c r="L1281" i="22"/>
  <c r="H1281" i="22"/>
  <c r="K1281" i="22"/>
  <c r="F1281" i="22"/>
  <c r="M1281" i="22"/>
  <c r="E1281" i="22"/>
  <c r="N1281" i="22"/>
  <c r="H1282" i="22"/>
  <c r="P1282" i="22"/>
  <c r="I1284" i="22"/>
  <c r="G1285" i="22"/>
  <c r="K1286" i="22"/>
  <c r="N1287" i="22"/>
  <c r="J1287" i="22"/>
  <c r="F1287" i="22"/>
  <c r="G1291" i="22"/>
  <c r="O1287" i="22"/>
  <c r="I1287" i="22"/>
  <c r="L1287" i="22"/>
  <c r="E1287" i="22"/>
  <c r="H1287" i="22"/>
  <c r="P1287" i="22"/>
  <c r="M1290" i="22"/>
  <c r="I1290" i="22"/>
  <c r="E1290" i="22"/>
  <c r="P1290" i="22"/>
  <c r="K1290" i="22"/>
  <c r="F1290" i="22"/>
  <c r="G1294" i="22"/>
  <c r="N1290" i="22"/>
  <c r="J1290" i="22"/>
  <c r="N1291" i="22"/>
  <c r="J1291" i="22"/>
  <c r="F1291" i="22"/>
  <c r="L1291" i="22"/>
  <c r="G1295" i="22"/>
  <c r="M1291" i="22"/>
  <c r="E1291" i="22"/>
  <c r="O1291" i="22"/>
  <c r="P1291" i="22"/>
  <c r="L1294" i="22"/>
  <c r="J1298" i="22"/>
  <c r="I1299" i="22"/>
  <c r="P1301" i="22"/>
  <c r="L1301" i="22"/>
  <c r="H1301" i="22"/>
  <c r="M1301" i="22"/>
  <c r="K1301" i="22"/>
  <c r="E1301" i="22"/>
  <c r="N1301" i="22"/>
  <c r="M1302" i="22"/>
  <c r="I1302" i="22"/>
  <c r="E1302" i="22"/>
  <c r="N1302" i="22"/>
  <c r="H1302" i="22"/>
  <c r="P1302" i="22"/>
  <c r="J1302" i="22"/>
  <c r="L1302" i="22"/>
  <c r="G1312" i="22"/>
  <c r="O1308" i="22"/>
  <c r="K1308" i="22"/>
  <c r="L1308" i="22"/>
  <c r="F1308" i="22"/>
  <c r="N1308" i="22"/>
  <c r="H1308" i="22"/>
  <c r="M1308" i="22"/>
  <c r="E1308" i="22"/>
  <c r="P1309" i="22"/>
  <c r="L1309" i="22"/>
  <c r="H1309" i="22"/>
  <c r="M1309" i="22"/>
  <c r="G1313" i="22"/>
  <c r="N1309" i="22"/>
  <c r="F1309" i="22"/>
  <c r="K1309" i="22"/>
  <c r="E1309" i="22"/>
  <c r="G1319" i="22"/>
  <c r="O1315" i="22"/>
  <c r="K1315" i="22"/>
  <c r="M1315" i="22"/>
  <c r="I1315" i="22"/>
  <c r="E1315" i="22"/>
  <c r="J1315" i="22"/>
  <c r="P1315" i="22"/>
  <c r="F1315" i="22"/>
  <c r="N1315" i="22"/>
  <c r="L1315" i="22"/>
  <c r="H1315" i="22"/>
  <c r="G1305" i="22"/>
  <c r="P1314" i="22"/>
  <c r="L1314" i="22"/>
  <c r="H1314" i="22"/>
  <c r="M1314" i="22"/>
  <c r="O1314" i="22"/>
  <c r="I1314" i="22"/>
  <c r="J1314" i="22"/>
  <c r="F1314" i="22"/>
  <c r="G1318" i="22"/>
  <c r="N1314" i="22"/>
  <c r="E1314" i="22"/>
  <c r="P1265" i="22"/>
  <c r="L1265" i="22"/>
  <c r="H1265" i="22"/>
  <c r="I1265" i="22"/>
  <c r="N1265" i="22"/>
  <c r="N1295" i="22"/>
  <c r="J1295" i="22"/>
  <c r="F1295" i="22"/>
  <c r="G1299" i="22"/>
  <c r="O1295" i="22"/>
  <c r="I1295" i="22"/>
  <c r="M1295" i="22"/>
  <c r="L1295" i="22"/>
  <c r="P1297" i="22"/>
  <c r="L1297" i="22"/>
  <c r="H1297" i="22"/>
  <c r="G1301" i="22"/>
  <c r="O1297" i="22"/>
  <c r="J1297" i="22"/>
  <c r="E1297" i="22"/>
  <c r="I1297" i="22"/>
  <c r="M1297" i="22"/>
  <c r="G1304" i="22"/>
  <c r="O1300" i="22"/>
  <c r="K1300" i="22"/>
  <c r="L1300" i="22"/>
  <c r="F1300" i="22"/>
  <c r="M1300" i="22"/>
  <c r="E1300" i="22"/>
  <c r="N1300" i="22"/>
  <c r="I1301" i="22"/>
  <c r="N1303" i="22"/>
  <c r="J1303" i="22"/>
  <c r="F1303" i="22"/>
  <c r="G1307" i="22"/>
  <c r="O1303" i="22"/>
  <c r="I1303" i="22"/>
  <c r="P1303" i="22"/>
  <c r="H1303" i="22"/>
  <c r="L1303" i="22"/>
  <c r="M1306" i="22"/>
  <c r="I1306" i="22"/>
  <c r="E1306" i="22"/>
  <c r="P1306" i="22"/>
  <c r="K1306" i="22"/>
  <c r="F1306" i="22"/>
  <c r="J1306" i="22"/>
  <c r="O1306" i="22"/>
  <c r="H1306" i="22"/>
  <c r="J1308" i="22"/>
  <c r="J1309" i="22"/>
  <c r="K1314" i="22"/>
  <c r="G1317" i="22"/>
  <c r="O1313" i="22"/>
  <c r="L1313" i="22"/>
  <c r="H1313" i="22"/>
  <c r="P1313" i="22"/>
  <c r="J1313" i="22"/>
  <c r="E1313" i="22"/>
  <c r="K1313" i="22"/>
  <c r="N1317" i="22"/>
  <c r="M1321" i="22"/>
  <c r="I1321" i="22"/>
  <c r="E1321" i="22"/>
  <c r="G1325" i="22"/>
  <c r="O1321" i="22"/>
  <c r="K1321" i="22"/>
  <c r="J1321" i="22"/>
  <c r="L1321" i="22"/>
  <c r="H1321" i="22"/>
  <c r="P1277" i="22"/>
  <c r="L1277" i="22"/>
  <c r="H1277" i="22"/>
  <c r="I1277" i="22"/>
  <c r="N1277" i="22"/>
  <c r="P1285" i="22"/>
  <c r="L1285" i="22"/>
  <c r="H1285" i="22"/>
  <c r="I1285" i="22"/>
  <c r="N1285" i="22"/>
  <c r="G1289" i="22"/>
  <c r="G1296" i="22"/>
  <c r="O1292" i="22"/>
  <c r="K1292" i="22"/>
  <c r="L1292" i="22"/>
  <c r="F1292" i="22"/>
  <c r="J1292" i="22"/>
  <c r="P1293" i="22"/>
  <c r="L1293" i="22"/>
  <c r="H1293" i="22"/>
  <c r="M1293" i="22"/>
  <c r="J1293" i="22"/>
  <c r="P1305" i="22"/>
  <c r="L1305" i="22"/>
  <c r="H1305" i="22"/>
  <c r="G1309" i="22"/>
  <c r="O1305" i="22"/>
  <c r="J1305" i="22"/>
  <c r="E1305" i="22"/>
  <c r="K1305" i="22"/>
  <c r="G1314" i="22"/>
  <c r="M1310" i="22"/>
  <c r="I1310" i="22"/>
  <c r="E1310" i="22"/>
  <c r="N1310" i="22"/>
  <c r="H1310" i="22"/>
  <c r="K1310" i="22"/>
  <c r="G1315" i="22"/>
  <c r="N1311" i="22"/>
  <c r="J1311" i="22"/>
  <c r="F1311" i="22"/>
  <c r="O1311" i="22"/>
  <c r="I1311" i="22"/>
  <c r="K1311" i="22"/>
  <c r="F1313" i="22"/>
  <c r="M1313" i="22"/>
  <c r="F1321" i="22"/>
  <c r="M1317" i="22"/>
  <c r="I1317" i="22"/>
  <c r="E1317" i="22"/>
  <c r="G1321" i="22"/>
  <c r="O1317" i="22"/>
  <c r="K1317" i="22"/>
  <c r="J1317" i="22"/>
  <c r="L1317" i="22"/>
  <c r="H1317" i="22"/>
  <c r="G1323" i="22"/>
  <c r="O1319" i="22"/>
  <c r="K1319" i="22"/>
  <c r="M1319" i="22"/>
  <c r="I1319" i="22"/>
  <c r="E1319" i="22"/>
  <c r="J1319" i="22"/>
  <c r="N1319" i="22"/>
  <c r="G1327" i="22"/>
  <c r="O1323" i="22"/>
  <c r="K1323" i="22"/>
  <c r="M1323" i="22"/>
  <c r="I1323" i="22"/>
  <c r="E1323" i="22"/>
  <c r="J1323" i="22"/>
  <c r="N1323" i="22"/>
  <c r="N1330" i="22"/>
  <c r="J1330" i="22"/>
  <c r="F1330" i="22"/>
  <c r="M1330" i="22"/>
  <c r="I1330" i="22"/>
  <c r="E1330" i="22"/>
  <c r="P1330" i="22"/>
  <c r="L1330" i="22"/>
  <c r="H1330" i="22"/>
  <c r="G1334" i="22"/>
  <c r="G1292" i="22"/>
  <c r="O1288" i="22"/>
  <c r="K1288" i="22"/>
  <c r="I1288" i="22"/>
  <c r="N1288" i="22"/>
  <c r="G1300" i="22"/>
  <c r="O1296" i="22"/>
  <c r="K1296" i="22"/>
  <c r="I1296" i="22"/>
  <c r="N1296" i="22"/>
  <c r="G1308" i="22"/>
  <c r="O1304" i="22"/>
  <c r="K1304" i="22"/>
  <c r="I1304" i="22"/>
  <c r="N1304" i="22"/>
  <c r="O1312" i="22"/>
  <c r="K1312" i="22"/>
  <c r="I1312" i="22"/>
  <c r="N1312" i="22"/>
  <c r="F1319" i="22"/>
  <c r="P1319" i="22"/>
  <c r="F1323" i="22"/>
  <c r="P1323" i="22"/>
  <c r="P1328" i="22"/>
  <c r="L1328" i="22"/>
  <c r="H1328" i="22"/>
  <c r="G1332" i="22"/>
  <c r="O1328" i="22"/>
  <c r="K1328" i="22"/>
  <c r="N1328" i="22"/>
  <c r="J1328" i="22"/>
  <c r="F1328" i="22"/>
  <c r="I1328" i="22"/>
  <c r="M1329" i="22"/>
  <c r="I1329" i="22"/>
  <c r="E1329" i="22"/>
  <c r="P1329" i="22"/>
  <c r="L1329" i="22"/>
  <c r="H1329" i="22"/>
  <c r="G1333" i="22"/>
  <c r="O1329" i="22"/>
  <c r="K1329" i="22"/>
  <c r="F1329" i="22"/>
  <c r="K1330" i="22"/>
  <c r="N1326" i="22"/>
  <c r="J1326" i="22"/>
  <c r="F1326" i="22"/>
  <c r="M1326" i="22"/>
  <c r="I1326" i="22"/>
  <c r="E1326" i="22"/>
  <c r="P1326" i="22"/>
  <c r="L1326" i="22"/>
  <c r="H1326" i="22"/>
  <c r="G1330" i="22"/>
  <c r="O1326" i="22"/>
  <c r="G1331" i="22"/>
  <c r="O1327" i="22"/>
  <c r="K1327" i="22"/>
  <c r="N1327" i="22"/>
  <c r="J1327" i="22"/>
  <c r="F1327" i="22"/>
  <c r="M1327" i="22"/>
  <c r="I1327" i="22"/>
  <c r="E1327" i="22"/>
  <c r="L1327" i="22"/>
  <c r="M1337" i="22"/>
  <c r="I1337" i="22"/>
  <c r="E1337" i="22"/>
  <c r="P1337" i="22"/>
  <c r="L1337" i="22"/>
  <c r="H1337" i="22"/>
  <c r="O1337" i="22"/>
  <c r="K1337" i="22"/>
  <c r="N1337" i="22"/>
  <c r="J1337" i="22"/>
  <c r="F1337" i="22"/>
  <c r="P1316" i="22"/>
  <c r="L1316" i="22"/>
  <c r="H1316" i="22"/>
  <c r="N1316" i="22"/>
  <c r="J1316" i="22"/>
  <c r="F1316" i="22"/>
  <c r="K1316" i="22"/>
  <c r="N1318" i="22"/>
  <c r="J1318" i="22"/>
  <c r="F1318" i="22"/>
  <c r="P1318" i="22"/>
  <c r="L1318" i="22"/>
  <c r="H1318" i="22"/>
  <c r="K1318" i="22"/>
  <c r="P1320" i="22"/>
  <c r="L1320" i="22"/>
  <c r="H1320" i="22"/>
  <c r="N1320" i="22"/>
  <c r="J1320" i="22"/>
  <c r="F1320" i="22"/>
  <c r="K1320" i="22"/>
  <c r="N1322" i="22"/>
  <c r="J1322" i="22"/>
  <c r="F1322" i="22"/>
  <c r="P1322" i="22"/>
  <c r="L1322" i="22"/>
  <c r="H1322" i="22"/>
  <c r="K1322" i="22"/>
  <c r="P1324" i="22"/>
  <c r="L1324" i="22"/>
  <c r="H1324" i="22"/>
  <c r="G1328" i="22"/>
  <c r="N1324" i="22"/>
  <c r="J1324" i="22"/>
  <c r="F1324" i="22"/>
  <c r="K1324" i="22"/>
  <c r="G1335" i="22"/>
  <c r="O1331" i="22"/>
  <c r="K1331" i="22"/>
  <c r="N1331" i="22"/>
  <c r="J1331" i="22"/>
  <c r="F1331" i="22"/>
  <c r="M1331" i="22"/>
  <c r="I1331" i="22"/>
  <c r="E1331" i="22"/>
  <c r="P1332" i="22"/>
  <c r="L1332" i="22"/>
  <c r="H1332" i="22"/>
  <c r="G1336" i="22"/>
  <c r="O1332" i="22"/>
  <c r="K1332" i="22"/>
  <c r="N1332" i="22"/>
  <c r="J1332" i="22"/>
  <c r="F1332" i="22"/>
  <c r="L1335" i="22"/>
  <c r="I1336" i="22"/>
  <c r="M1333" i="22"/>
  <c r="I1333" i="22"/>
  <c r="E1333" i="22"/>
  <c r="P1333" i="22"/>
  <c r="L1333" i="22"/>
  <c r="H1333" i="22"/>
  <c r="G1337" i="22"/>
  <c r="O1333" i="22"/>
  <c r="K1333" i="22"/>
  <c r="N1334" i="22"/>
  <c r="J1334" i="22"/>
  <c r="F1334" i="22"/>
  <c r="M1334" i="22"/>
  <c r="I1334" i="22"/>
  <c r="E1334" i="22"/>
  <c r="P1334" i="22"/>
  <c r="L1334" i="22"/>
  <c r="H1334" i="22"/>
  <c r="O1335" i="22"/>
  <c r="K1335" i="22"/>
  <c r="N1335" i="22"/>
  <c r="J1335" i="22"/>
  <c r="F1335" i="22"/>
  <c r="M1335" i="22"/>
  <c r="I1335" i="22"/>
  <c r="E1335" i="22"/>
  <c r="P1336" i="22"/>
  <c r="L1336" i="22"/>
  <c r="H1336" i="22"/>
  <c r="O1336" i="22"/>
  <c r="K1336" i="22"/>
  <c r="N1336" i="22"/>
  <c r="J1336" i="22"/>
  <c r="F1336" i="22"/>
  <c r="K1325" i="22"/>
  <c r="O1325" i="22"/>
  <c r="G1329" i="22"/>
  <c r="H1325" i="22"/>
  <c r="L1325" i="22"/>
  <c r="P1325" i="22"/>
  <c r="E1325" i="22"/>
  <c r="I1325" i="22"/>
  <c r="P209" i="22"/>
  <c r="N209" i="22"/>
  <c r="L209" i="22"/>
  <c r="H209" i="22"/>
  <c r="F209" i="22"/>
  <c r="O209" i="22"/>
  <c r="M209" i="22"/>
  <c r="K209" i="22"/>
  <c r="I209" i="22"/>
  <c r="E209" i="22"/>
  <c r="J209" i="22"/>
  <c r="F208" i="22"/>
  <c r="H208" i="22"/>
  <c r="J208" i="22"/>
  <c r="L208" i="22"/>
  <c r="N208" i="22"/>
  <c r="P208" i="22"/>
  <c r="E208" i="22"/>
  <c r="I208" i="22"/>
  <c r="K208" i="22"/>
  <c r="M208" i="22"/>
  <c r="C311" i="22"/>
  <c r="D311" i="22" s="1"/>
  <c r="G1239" i="22" s="1"/>
  <c r="C310" i="22"/>
  <c r="D310" i="22" s="1"/>
  <c r="C215" i="22"/>
  <c r="D215" i="22" s="1"/>
  <c r="C216" i="22"/>
  <c r="D216" i="22" s="1"/>
  <c r="C217" i="22"/>
  <c r="D217" i="22" s="1"/>
  <c r="C218" i="22"/>
  <c r="D218" i="22" s="1"/>
  <c r="C219" i="22"/>
  <c r="D219" i="22" s="1"/>
  <c r="C220" i="22"/>
  <c r="D220" i="22" s="1"/>
  <c r="C221" i="22"/>
  <c r="D221" i="22" s="1"/>
  <c r="C222" i="22"/>
  <c r="D222" i="22" s="1"/>
  <c r="C223" i="22"/>
  <c r="D223" i="22" s="1"/>
  <c r="C224" i="22"/>
  <c r="D224" i="22" s="1"/>
  <c r="C225" i="22"/>
  <c r="D225" i="22" s="1"/>
  <c r="C226" i="22"/>
  <c r="D226" i="22" s="1"/>
  <c r="C227" i="22"/>
  <c r="D227" i="22" s="1"/>
  <c r="C228" i="22"/>
  <c r="D228" i="22" s="1"/>
  <c r="C229" i="22"/>
  <c r="D229" i="22" s="1"/>
  <c r="C230" i="22"/>
  <c r="D230" i="22" s="1"/>
  <c r="C231" i="22"/>
  <c r="D231" i="22" s="1"/>
  <c r="C232" i="22"/>
  <c r="D232" i="22" s="1"/>
  <c r="C233" i="22"/>
  <c r="D233" i="22" s="1"/>
  <c r="C234" i="22"/>
  <c r="D234" i="22" s="1"/>
  <c r="C235" i="22"/>
  <c r="D235" i="22" s="1"/>
  <c r="C236" i="22"/>
  <c r="D236" i="22" s="1"/>
  <c r="C237" i="22"/>
  <c r="D237" i="22" s="1"/>
  <c r="C238" i="22"/>
  <c r="D238" i="22" s="1"/>
  <c r="C239" i="22"/>
  <c r="D239" i="22" s="1"/>
  <c r="C240" i="22"/>
  <c r="D240" i="22" s="1"/>
  <c r="C241" i="22"/>
  <c r="D241" i="22" s="1"/>
  <c r="C242" i="22"/>
  <c r="D242" i="22" s="1"/>
  <c r="C243" i="22"/>
  <c r="D243" i="22" s="1"/>
  <c r="C244" i="22"/>
  <c r="D244" i="22" s="1"/>
  <c r="C245" i="22"/>
  <c r="D245" i="22" s="1"/>
  <c r="C246" i="22"/>
  <c r="D246" i="22" s="1"/>
  <c r="C247" i="22"/>
  <c r="D247" i="22" s="1"/>
  <c r="C248" i="22"/>
  <c r="D248" i="22" s="1"/>
  <c r="C249" i="22"/>
  <c r="D249" i="22" s="1"/>
  <c r="C250" i="22"/>
  <c r="D250" i="22" s="1"/>
  <c r="C251" i="22"/>
  <c r="D251" i="22" s="1"/>
  <c r="C252" i="22"/>
  <c r="D252" i="22" s="1"/>
  <c r="C253" i="22"/>
  <c r="D253" i="22" s="1"/>
  <c r="C254" i="22"/>
  <c r="D254" i="22" s="1"/>
  <c r="C255" i="22"/>
  <c r="D255" i="22" s="1"/>
  <c r="C256" i="22"/>
  <c r="D256" i="22" s="1"/>
  <c r="C257" i="22"/>
  <c r="D257" i="22" s="1"/>
  <c r="C258" i="22"/>
  <c r="D258" i="22" s="1"/>
  <c r="C259" i="22"/>
  <c r="D259" i="22" s="1"/>
  <c r="C260" i="22"/>
  <c r="D260" i="22" s="1"/>
  <c r="C261" i="22"/>
  <c r="D261" i="22" s="1"/>
  <c r="C262" i="22"/>
  <c r="D262" i="22" s="1"/>
  <c r="C263" i="22"/>
  <c r="D263" i="22" s="1"/>
  <c r="C264" i="22"/>
  <c r="D264" i="22" s="1"/>
  <c r="C265" i="22"/>
  <c r="D265" i="22" s="1"/>
  <c r="C266" i="22"/>
  <c r="D266" i="22" s="1"/>
  <c r="C267" i="22"/>
  <c r="D267" i="22" s="1"/>
  <c r="C268" i="22"/>
  <c r="D268" i="22" s="1"/>
  <c r="C269" i="22"/>
  <c r="D269" i="22" s="1"/>
  <c r="C270" i="22"/>
  <c r="D270" i="22" s="1"/>
  <c r="C271" i="22"/>
  <c r="D271" i="22" s="1"/>
  <c r="C272" i="22"/>
  <c r="D272" i="22" s="1"/>
  <c r="C273" i="22"/>
  <c r="D273" i="22" s="1"/>
  <c r="C274" i="22"/>
  <c r="D274" i="22" s="1"/>
  <c r="C275" i="22"/>
  <c r="D275" i="22" s="1"/>
  <c r="C276" i="22"/>
  <c r="D276" i="22" s="1"/>
  <c r="C277" i="22"/>
  <c r="D277" i="22" s="1"/>
  <c r="C278" i="22"/>
  <c r="D278" i="22" s="1"/>
  <c r="C279" i="22"/>
  <c r="D279" i="22" s="1"/>
  <c r="C280" i="22"/>
  <c r="D280" i="22" s="1"/>
  <c r="C281" i="22"/>
  <c r="D281" i="22" s="1"/>
  <c r="C282" i="22"/>
  <c r="D282" i="22" s="1"/>
  <c r="C283" i="22"/>
  <c r="D283" i="22" s="1"/>
  <c r="C284" i="22"/>
  <c r="D284" i="22" s="1"/>
  <c r="C285" i="22"/>
  <c r="D285" i="22" s="1"/>
  <c r="C286" i="22"/>
  <c r="D286" i="22" s="1"/>
  <c r="C287" i="22"/>
  <c r="D287" i="22" s="1"/>
  <c r="C288" i="22"/>
  <c r="D288" i="22" s="1"/>
  <c r="C289" i="22"/>
  <c r="D289" i="22" s="1"/>
  <c r="C290" i="22"/>
  <c r="D290" i="22" s="1"/>
  <c r="C291" i="22"/>
  <c r="D291" i="22" s="1"/>
  <c r="C292" i="22"/>
  <c r="D292" i="22" s="1"/>
  <c r="C293" i="22"/>
  <c r="D293" i="22" s="1"/>
  <c r="C294" i="22"/>
  <c r="D294" i="22" s="1"/>
  <c r="C295" i="22"/>
  <c r="D295" i="22" s="1"/>
  <c r="C296" i="22"/>
  <c r="D296" i="22" s="1"/>
  <c r="C297" i="22"/>
  <c r="D297" i="22" s="1"/>
  <c r="C298" i="22"/>
  <c r="D298" i="22" s="1"/>
  <c r="C299" i="22"/>
  <c r="D299" i="22" s="1"/>
  <c r="C300" i="22"/>
  <c r="D300" i="22" s="1"/>
  <c r="C301" i="22"/>
  <c r="D301" i="22" s="1"/>
  <c r="C302" i="22"/>
  <c r="D302" i="22" s="1"/>
  <c r="C303" i="22"/>
  <c r="D303" i="22" s="1"/>
  <c r="C304" i="22"/>
  <c r="D304" i="22" s="1"/>
  <c r="C305" i="22"/>
  <c r="D305" i="22" s="1"/>
  <c r="C306" i="22"/>
  <c r="D306" i="22" s="1"/>
  <c r="G310" i="22" s="1"/>
  <c r="C307" i="22"/>
  <c r="D307" i="22" s="1"/>
  <c r="G311" i="22" s="1"/>
  <c r="C308" i="22"/>
  <c r="D308" i="22" s="1"/>
  <c r="G313" i="22" s="1"/>
  <c r="C309" i="22"/>
  <c r="D309" i="22" s="1"/>
  <c r="G1238" i="22" s="1"/>
  <c r="C214" i="22"/>
  <c r="D214" i="22" s="1"/>
  <c r="C213" i="22"/>
  <c r="D213" i="22" s="1"/>
  <c r="C212" i="22"/>
  <c r="D212" i="22" s="1"/>
  <c r="C211" i="22"/>
  <c r="D211" i="22" s="1"/>
  <c r="Q499" i="22" l="1"/>
  <c r="Q497" i="22"/>
  <c r="Q486" i="22"/>
  <c r="Q475" i="22"/>
  <c r="Q476" i="22"/>
  <c r="Q422" i="22"/>
  <c r="Q464" i="22"/>
  <c r="Q421" i="22"/>
  <c r="Q416" i="22"/>
  <c r="Q479" i="22"/>
  <c r="Q448" i="22"/>
  <c r="Q514" i="22"/>
  <c r="Q505" i="22"/>
  <c r="Q493" i="22"/>
  <c r="Q494" i="22"/>
  <c r="Q473" i="22"/>
  <c r="Q472" i="22"/>
  <c r="Q482" i="22"/>
  <c r="Q462" i="22"/>
  <c r="Q454" i="22"/>
  <c r="Q446" i="22"/>
  <c r="Q438" i="22"/>
  <c r="Q456" i="22"/>
  <c r="Q432" i="22"/>
  <c r="Q424" i="22"/>
  <c r="Q485" i="22"/>
  <c r="Q431" i="22"/>
  <c r="G414" i="22"/>
  <c r="Q423" i="22"/>
  <c r="Q511" i="22"/>
  <c r="Q489" i="22"/>
  <c r="Q509" i="22"/>
  <c r="Q515" i="22"/>
  <c r="Q512" i="22"/>
  <c r="Q492" i="22"/>
  <c r="Q484" i="22"/>
  <c r="Q491" i="22"/>
  <c r="Q471" i="22"/>
  <c r="Q465" i="22"/>
  <c r="Q457" i="22"/>
  <c r="Q449" i="22"/>
  <c r="Q441" i="22"/>
  <c r="Q420" i="22"/>
  <c r="Q468" i="22"/>
  <c r="Q452" i="22"/>
  <c r="Q459" i="22"/>
  <c r="Q458" i="22"/>
  <c r="Q442" i="22"/>
  <c r="Q429" i="22"/>
  <c r="Q425" i="22"/>
  <c r="K414" i="22"/>
  <c r="M414" i="22"/>
  <c r="F414" i="22"/>
  <c r="Q503" i="22"/>
  <c r="Q500" i="22"/>
  <c r="Q508" i="22"/>
  <c r="Q488" i="22"/>
  <c r="Q487" i="22"/>
  <c r="Q498" i="22"/>
  <c r="Q455" i="22"/>
  <c r="Q439" i="22"/>
  <c r="Q435" i="22"/>
  <c r="Q483" i="22"/>
  <c r="Q443" i="22"/>
  <c r="Q466" i="22"/>
  <c r="Q437" i="22"/>
  <c r="Q433" i="22"/>
  <c r="Q469" i="22"/>
  <c r="Q453" i="22"/>
  <c r="O414" i="22"/>
  <c r="H414" i="22"/>
  <c r="J414" i="22"/>
  <c r="Q507" i="22"/>
  <c r="Q513" i="22"/>
  <c r="Q506" i="22"/>
  <c r="Q510" i="22"/>
  <c r="Q495" i="22"/>
  <c r="Q504" i="22"/>
  <c r="Q481" i="22"/>
  <c r="Q501" i="22"/>
  <c r="Q474" i="22"/>
  <c r="Q460" i="22"/>
  <c r="Q444" i="22"/>
  <c r="Q450" i="22"/>
  <c r="Q461" i="22"/>
  <c r="Q434" i="22"/>
  <c r="E414" i="22"/>
  <c r="Q415" i="22"/>
  <c r="L414" i="22"/>
  <c r="N414" i="22"/>
  <c r="Q496" i="22"/>
  <c r="Q480" i="22"/>
  <c r="Q463" i="22"/>
  <c r="Q447" i="22"/>
  <c r="Q427" i="22"/>
  <c r="Q451" i="22"/>
  <c r="Q436" i="22"/>
  <c r="Q478" i="22"/>
  <c r="Q477" i="22"/>
  <c r="Q467" i="22"/>
  <c r="Q428" i="22"/>
  <c r="Q445" i="22"/>
  <c r="Q470" i="22"/>
  <c r="Q426" i="22"/>
  <c r="Q418" i="22"/>
  <c r="Q419" i="22"/>
  <c r="I414" i="22"/>
  <c r="P414" i="22"/>
  <c r="Q1283" i="22"/>
  <c r="Q1269" i="22"/>
  <c r="Q1292" i="22"/>
  <c r="Q1332" i="22"/>
  <c r="Q1316" i="22"/>
  <c r="Q1261" i="22"/>
  <c r="Q1293" i="22"/>
  <c r="Q1277" i="22"/>
  <c r="Q1264" i="22"/>
  <c r="Q1252" i="22"/>
  <c r="Q1296" i="22"/>
  <c r="Q1290" i="22"/>
  <c r="Q1270" i="22"/>
  <c r="Q1251" i="22"/>
  <c r="Q108" i="22"/>
  <c r="Q107" i="22"/>
  <c r="Q1303" i="22"/>
  <c r="Q1336" i="22"/>
  <c r="Q1320" i="22"/>
  <c r="Q1327" i="22"/>
  <c r="Q1328" i="22"/>
  <c r="Q1295" i="22"/>
  <c r="Q1314" i="22"/>
  <c r="Q1265" i="22"/>
  <c r="Q1253" i="22"/>
  <c r="Q1324" i="22"/>
  <c r="Q1311" i="22"/>
  <c r="Q1305" i="22"/>
  <c r="Q1306" i="22"/>
  <c r="Q1304" i="22"/>
  <c r="Q1285" i="22"/>
  <c r="Q1259" i="22"/>
  <c r="Q1272" i="22"/>
  <c r="Q1245" i="22"/>
  <c r="Q1241" i="22"/>
  <c r="Q1289" i="22"/>
  <c r="Q1286" i="22"/>
  <c r="Q1254" i="22"/>
  <c r="Q1243" i="22"/>
  <c r="Q1334" i="22"/>
  <c r="Q1333" i="22"/>
  <c r="Q1321" i="22"/>
  <c r="Q1308" i="22"/>
  <c r="Q1312" i="22"/>
  <c r="Q1287" i="22"/>
  <c r="Q1274" i="22"/>
  <c r="Q1299" i="22"/>
  <c r="Q1268" i="22"/>
  <c r="Q1284" i="22"/>
  <c r="Q1263" i="22"/>
  <c r="Q1248" i="22"/>
  <c r="Q1240" i="22"/>
  <c r="Q1250" i="22"/>
  <c r="Q1238" i="22"/>
  <c r="Q1255" i="22"/>
  <c r="Q1246" i="22"/>
  <c r="Q1242" i="22"/>
  <c r="Q1309" i="22"/>
  <c r="Q1335" i="22"/>
  <c r="Q1318" i="22"/>
  <c r="Q1326" i="22"/>
  <c r="Q1329" i="22"/>
  <c r="Q1330" i="22"/>
  <c r="Q1323" i="22"/>
  <c r="Q1319" i="22"/>
  <c r="Q1300" i="22"/>
  <c r="Q1315" i="22"/>
  <c r="Q1278" i="22"/>
  <c r="Q1298" i="22"/>
  <c r="Q1273" i="22"/>
  <c r="Q1260" i="22"/>
  <c r="Q1249" i="22"/>
  <c r="Q1280" i="22"/>
  <c r="Q1257" i="22"/>
  <c r="Q313" i="22"/>
  <c r="Q1239" i="22"/>
  <c r="Q1247" i="22"/>
  <c r="Q1267" i="22"/>
  <c r="Q1322" i="22"/>
  <c r="Q1337" i="22"/>
  <c r="Q1325" i="22"/>
  <c r="Q1331" i="22"/>
  <c r="Q1317" i="22"/>
  <c r="Q1310" i="22"/>
  <c r="Q1313" i="22"/>
  <c r="Q1297" i="22"/>
  <c r="Q1302" i="22"/>
  <c r="Q1301" i="22"/>
  <c r="Q1291" i="22"/>
  <c r="Q1281" i="22"/>
  <c r="Q1262" i="22"/>
  <c r="Q1276" i="22"/>
  <c r="Q1256" i="22"/>
  <c r="Q1288" i="22"/>
  <c r="Q1282" i="22"/>
  <c r="Q1244" i="22"/>
  <c r="Q1294" i="22"/>
  <c r="Q1258" i="22"/>
  <c r="Q1275" i="22"/>
  <c r="Q1271" i="22"/>
  <c r="Q1266" i="22"/>
  <c r="Q1307" i="22"/>
  <c r="Q1279" i="22"/>
  <c r="P310" i="22"/>
  <c r="N310" i="22"/>
  <c r="L310" i="22"/>
  <c r="J310" i="22"/>
  <c r="H310" i="22"/>
  <c r="F310" i="22"/>
  <c r="O310" i="22"/>
  <c r="M310" i="22"/>
  <c r="K310" i="22"/>
  <c r="I310" i="22"/>
  <c r="E310" i="22"/>
  <c r="P311" i="22"/>
  <c r="N311" i="22"/>
  <c r="L311" i="22"/>
  <c r="J311" i="22"/>
  <c r="H311" i="22"/>
  <c r="F311" i="22"/>
  <c r="M311" i="22"/>
  <c r="I311" i="22"/>
  <c r="E311" i="22"/>
  <c r="O311" i="22"/>
  <c r="K311" i="22"/>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W19" i="13"/>
  <c r="U19" i="13" s="1"/>
  <c r="W22" i="13"/>
  <c r="S22" i="13" s="1"/>
  <c r="Q414" i="22" l="1"/>
  <c r="Q311" i="22"/>
  <c r="Q310" i="22"/>
  <c r="S19" i="13"/>
  <c r="V19" i="13" s="1"/>
  <c r="T19" i="13"/>
  <c r="U22" i="13"/>
  <c r="T22" i="13"/>
  <c r="AZ27" i="2"/>
  <c r="AZ26" i="2"/>
  <c r="AZ25" i="2"/>
  <c r="AZ24" i="2"/>
  <c r="AZ15" i="2"/>
  <c r="AZ14" i="2"/>
  <c r="AZ13" i="2"/>
  <c r="AZ12" i="2"/>
  <c r="AZ11" i="2"/>
  <c r="AZ10" i="2"/>
  <c r="AZ9" i="2"/>
  <c r="AZ8" i="2"/>
  <c r="AZ7" i="2"/>
  <c r="AZ6" i="2"/>
  <c r="AZ4" i="2"/>
  <c r="AZ5" i="2"/>
  <c r="AZ16" i="2"/>
  <c r="AZ17" i="2"/>
  <c r="AZ18" i="2"/>
  <c r="AZ19" i="2"/>
  <c r="AZ20" i="2"/>
  <c r="AZ21" i="2"/>
  <c r="AZ22" i="2"/>
  <c r="AZ23" i="2"/>
  <c r="V22" i="13" l="1"/>
  <c r="W13" i="13"/>
  <c r="W20" i="13"/>
  <c r="W27" i="13"/>
  <c r="W34" i="13"/>
  <c r="W6" i="13"/>
  <c r="W14" i="13"/>
  <c r="W21" i="13"/>
  <c r="W33" i="13"/>
  <c r="W23" i="13"/>
  <c r="W7" i="13"/>
  <c r="W15" i="13"/>
  <c r="W9" i="13"/>
  <c r="W17" i="13"/>
  <c r="W25" i="13"/>
  <c r="W29"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10" i="13"/>
  <c r="W18" i="13"/>
  <c r="W26" i="13"/>
  <c r="W30"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11" i="13"/>
  <c r="W31"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8" i="13"/>
  <c r="W12" i="13"/>
  <c r="W16" i="13"/>
  <c r="W24" i="13"/>
  <c r="W28" i="13"/>
  <c r="W32"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21" i="13"/>
  <c r="W329" i="13"/>
  <c r="W337" i="13"/>
  <c r="W345"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322" i="13"/>
  <c r="W330" i="13"/>
  <c r="W338" i="13"/>
  <c r="W346"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17" i="13"/>
  <c r="W521" i="13"/>
  <c r="W525" i="13"/>
  <c r="W529" i="13"/>
  <c r="W533" i="13"/>
  <c r="W537" i="13"/>
  <c r="W541" i="13"/>
  <c r="W545" i="13"/>
  <c r="W549" i="13"/>
  <c r="W553" i="13"/>
  <c r="W557" i="13"/>
  <c r="W561" i="13"/>
  <c r="W565" i="13"/>
  <c r="W569" i="13"/>
  <c r="W573" i="13"/>
  <c r="W577" i="13"/>
  <c r="W581" i="13"/>
  <c r="W585" i="13"/>
  <c r="W325" i="13"/>
  <c r="W333" i="13"/>
  <c r="W341" i="13"/>
  <c r="W349"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317" i="13"/>
  <c r="W326" i="13"/>
  <c r="W334" i="13"/>
  <c r="W342" i="13"/>
  <c r="W350"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 i="13"/>
  <c r="W542" i="13"/>
  <c r="W550" i="13"/>
  <c r="W558" i="13"/>
  <c r="W566" i="13"/>
  <c r="W574" i="13"/>
  <c r="W582" i="13"/>
  <c r="W538" i="13"/>
  <c r="W546" i="13"/>
  <c r="W554" i="13"/>
  <c r="W562" i="13"/>
  <c r="W570" i="13"/>
  <c r="W578" i="13"/>
  <c r="W586" i="13"/>
  <c r="W544" i="13"/>
  <c r="W560" i="13"/>
  <c r="W576" i="13"/>
  <c r="W548" i="13"/>
  <c r="W564" i="13"/>
  <c r="W580" i="13"/>
  <c r="W552" i="13"/>
  <c r="W568" i="13"/>
  <c r="W584" i="13"/>
  <c r="W540" i="13"/>
  <c r="W556" i="13"/>
  <c r="W572" i="13"/>
  <c r="AP8" i="4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T9" i="13" l="1"/>
  <c r="U9" i="13"/>
  <c r="S9" i="13"/>
  <c r="V9" i="13" s="1"/>
  <c r="T33" i="13"/>
  <c r="U33" i="13"/>
  <c r="S33" i="13"/>
  <c r="V33" i="13" s="1"/>
  <c r="U34" i="13"/>
  <c r="T34" i="13"/>
  <c r="S34" i="13"/>
  <c r="T15" i="13"/>
  <c r="U15" i="13"/>
  <c r="S15" i="13"/>
  <c r="T21" i="13"/>
  <c r="U21" i="13"/>
  <c r="S21" i="13"/>
  <c r="V21" i="13" s="1"/>
  <c r="U27" i="13"/>
  <c r="S27" i="13"/>
  <c r="V27" i="13" s="1"/>
  <c r="T27" i="13"/>
  <c r="U7" i="13"/>
  <c r="S7" i="13"/>
  <c r="T7" i="13"/>
  <c r="T14" i="13"/>
  <c r="U14" i="13"/>
  <c r="S14" i="13"/>
  <c r="T20" i="13"/>
  <c r="U20" i="13"/>
  <c r="S20" i="13"/>
  <c r="V20" i="13" s="1"/>
  <c r="T23" i="13"/>
  <c r="U23" i="13"/>
  <c r="S23" i="13"/>
  <c r="U6" i="13"/>
  <c r="S6" i="13"/>
  <c r="T6" i="13"/>
  <c r="T13" i="13"/>
  <c r="U13" i="13"/>
  <c r="S13" i="13"/>
  <c r="T572" i="13"/>
  <c r="U572" i="13"/>
  <c r="S572" i="13"/>
  <c r="V572" i="13" s="1"/>
  <c r="T568" i="13"/>
  <c r="U568" i="13"/>
  <c r="S568" i="13"/>
  <c r="V568" i="13" s="1"/>
  <c r="T548" i="13"/>
  <c r="U548" i="13"/>
  <c r="S548" i="13"/>
  <c r="V548" i="13" s="1"/>
  <c r="U586" i="13"/>
  <c r="S586" i="13"/>
  <c r="V586" i="13" s="1"/>
  <c r="T586" i="13"/>
  <c r="U554" i="13"/>
  <c r="S554" i="13"/>
  <c r="V554" i="13" s="1"/>
  <c r="T554" i="13"/>
  <c r="U574" i="13"/>
  <c r="T574" i="13"/>
  <c r="S574" i="13"/>
  <c r="V574" i="13" s="1"/>
  <c r="U542" i="13"/>
  <c r="T542" i="13"/>
  <c r="S542" i="13"/>
  <c r="V542" i="13" s="1"/>
  <c r="S575" i="13"/>
  <c r="V575" i="13" s="1"/>
  <c r="T575" i="13"/>
  <c r="U575" i="13"/>
  <c r="S559" i="13"/>
  <c r="V559" i="13" s="1"/>
  <c r="T559" i="13"/>
  <c r="U559" i="13"/>
  <c r="S543" i="13"/>
  <c r="V543" i="13" s="1"/>
  <c r="T543" i="13"/>
  <c r="U543" i="13"/>
  <c r="S527" i="13"/>
  <c r="V527" i="13" s="1"/>
  <c r="T527" i="13"/>
  <c r="U527" i="13"/>
  <c r="S511" i="13"/>
  <c r="V511" i="13" s="1"/>
  <c r="T511" i="13"/>
  <c r="U511" i="13"/>
  <c r="S495" i="13"/>
  <c r="V495" i="13" s="1"/>
  <c r="T495" i="13"/>
  <c r="U495" i="13"/>
  <c r="S479" i="13"/>
  <c r="V479" i="13" s="1"/>
  <c r="T479" i="13"/>
  <c r="U479" i="13"/>
  <c r="T463" i="13"/>
  <c r="U463" i="13"/>
  <c r="S463" i="13"/>
  <c r="V463" i="13" s="1"/>
  <c r="T447" i="13"/>
  <c r="U447" i="13"/>
  <c r="S447" i="13"/>
  <c r="V447" i="13" s="1"/>
  <c r="T431" i="13"/>
  <c r="U431" i="13"/>
  <c r="S431" i="13"/>
  <c r="V431" i="13" s="1"/>
  <c r="T415" i="13"/>
  <c r="U415" i="13"/>
  <c r="S415" i="13"/>
  <c r="V415" i="13" s="1"/>
  <c r="T399" i="13"/>
  <c r="U399" i="13"/>
  <c r="S399" i="13"/>
  <c r="V399" i="13" s="1"/>
  <c r="T383" i="13"/>
  <c r="U383" i="13"/>
  <c r="S383" i="13"/>
  <c r="V383" i="13" s="1"/>
  <c r="T367" i="13"/>
  <c r="U367" i="13"/>
  <c r="S367" i="13"/>
  <c r="V367" i="13" s="1"/>
  <c r="U350" i="13"/>
  <c r="T350" i="13"/>
  <c r="S350" i="13"/>
  <c r="V350" i="13" s="1"/>
  <c r="T317" i="13"/>
  <c r="U317" i="13"/>
  <c r="S317" i="13"/>
  <c r="V317" i="13" s="1"/>
  <c r="U522" i="13"/>
  <c r="S522" i="13"/>
  <c r="V522" i="13" s="1"/>
  <c r="T522" i="13"/>
  <c r="U506" i="13"/>
  <c r="S506" i="13"/>
  <c r="V506" i="13" s="1"/>
  <c r="T506" i="13"/>
  <c r="U490" i="13"/>
  <c r="S490" i="13"/>
  <c r="V490" i="13" s="1"/>
  <c r="T490" i="13"/>
  <c r="U474" i="13"/>
  <c r="T474" i="13"/>
  <c r="S474" i="13"/>
  <c r="V474" i="13" s="1"/>
  <c r="U458" i="13"/>
  <c r="T458" i="13"/>
  <c r="S458" i="13"/>
  <c r="V458" i="13" s="1"/>
  <c r="U442" i="13"/>
  <c r="T442" i="13"/>
  <c r="S442" i="13"/>
  <c r="V442" i="13" s="1"/>
  <c r="U426" i="13"/>
  <c r="T426" i="13"/>
  <c r="S426" i="13"/>
  <c r="V426" i="13" s="1"/>
  <c r="U410" i="13"/>
  <c r="T410" i="13"/>
  <c r="S410" i="13"/>
  <c r="V410" i="13" s="1"/>
  <c r="U394" i="13"/>
  <c r="T394" i="13"/>
  <c r="S394" i="13"/>
  <c r="V394" i="13" s="1"/>
  <c r="U378" i="13"/>
  <c r="T378" i="13"/>
  <c r="S378" i="13"/>
  <c r="V378" i="13" s="1"/>
  <c r="U362" i="13"/>
  <c r="T362" i="13"/>
  <c r="S362" i="13"/>
  <c r="V362" i="13" s="1"/>
  <c r="T341" i="13"/>
  <c r="U341" i="13"/>
  <c r="S341" i="13"/>
  <c r="V341" i="13" s="1"/>
  <c r="S581" i="13"/>
  <c r="V581" i="13" s="1"/>
  <c r="U581" i="13"/>
  <c r="T581" i="13"/>
  <c r="T565" i="13"/>
  <c r="U565" i="13"/>
  <c r="S565" i="13"/>
  <c r="V565" i="13" s="1"/>
  <c r="S549" i="13"/>
  <c r="V549" i="13" s="1"/>
  <c r="U549" i="13"/>
  <c r="T549" i="13"/>
  <c r="T533" i="13"/>
  <c r="U533" i="13"/>
  <c r="S533" i="13"/>
  <c r="V533" i="13" s="1"/>
  <c r="T517" i="13"/>
  <c r="U517" i="13"/>
  <c r="S517" i="13"/>
  <c r="V517" i="13" s="1"/>
  <c r="S501" i="13"/>
  <c r="V501" i="13" s="1"/>
  <c r="U501" i="13"/>
  <c r="T501" i="13"/>
  <c r="T485" i="13"/>
  <c r="U485" i="13"/>
  <c r="S485" i="13"/>
  <c r="V485" i="13" s="1"/>
  <c r="T469" i="13"/>
  <c r="U469" i="13"/>
  <c r="S469" i="13"/>
  <c r="V469" i="13" s="1"/>
  <c r="T453" i="13"/>
  <c r="U453" i="13"/>
  <c r="S453" i="13"/>
  <c r="V453" i="13" s="1"/>
  <c r="T437" i="13"/>
  <c r="U437" i="13"/>
  <c r="S437" i="13"/>
  <c r="V437" i="13" s="1"/>
  <c r="T421" i="13"/>
  <c r="U421" i="13"/>
  <c r="S421" i="13"/>
  <c r="V421" i="13" s="1"/>
  <c r="T405" i="13"/>
  <c r="U405" i="13"/>
  <c r="S405" i="13"/>
  <c r="V405" i="13" s="1"/>
  <c r="T389" i="13"/>
  <c r="U389" i="13"/>
  <c r="S389" i="13"/>
  <c r="V389" i="13" s="1"/>
  <c r="T373" i="13"/>
  <c r="U373" i="13"/>
  <c r="S373" i="13"/>
  <c r="V373" i="13" s="1"/>
  <c r="T357" i="13"/>
  <c r="U357" i="13"/>
  <c r="S357" i="13"/>
  <c r="V357" i="13" s="1"/>
  <c r="U330" i="13"/>
  <c r="T330" i="13"/>
  <c r="S330" i="13"/>
  <c r="V330" i="13" s="1"/>
  <c r="T528" i="13"/>
  <c r="U528" i="13"/>
  <c r="S528" i="13"/>
  <c r="V528" i="13" s="1"/>
  <c r="T512" i="13"/>
  <c r="U512" i="13"/>
  <c r="S512" i="13"/>
  <c r="V512" i="13" s="1"/>
  <c r="T496" i="13"/>
  <c r="U496" i="13"/>
  <c r="S496" i="13"/>
  <c r="V496" i="13" s="1"/>
  <c r="T480" i="13"/>
  <c r="U480" i="13"/>
  <c r="S480" i="13"/>
  <c r="V480" i="13" s="1"/>
  <c r="T464" i="13"/>
  <c r="U464" i="13"/>
  <c r="S464" i="13"/>
  <c r="V464" i="13" s="1"/>
  <c r="T448" i="13"/>
  <c r="U448" i="13"/>
  <c r="S448" i="13"/>
  <c r="V448" i="13" s="1"/>
  <c r="T432" i="13"/>
  <c r="U432" i="13"/>
  <c r="S432" i="13"/>
  <c r="V432" i="13" s="1"/>
  <c r="T416" i="13"/>
  <c r="U416" i="13"/>
  <c r="S416" i="13"/>
  <c r="V416" i="13" s="1"/>
  <c r="T400" i="13"/>
  <c r="U400" i="13"/>
  <c r="S400" i="13"/>
  <c r="V400" i="13" s="1"/>
  <c r="T384" i="13"/>
  <c r="U384" i="13"/>
  <c r="S384" i="13"/>
  <c r="V384" i="13" s="1"/>
  <c r="T368" i="13"/>
  <c r="U368" i="13"/>
  <c r="S368" i="13"/>
  <c r="V368" i="13" s="1"/>
  <c r="T352" i="13"/>
  <c r="U352" i="13"/>
  <c r="S352" i="13"/>
  <c r="V352" i="13" s="1"/>
  <c r="T321" i="13"/>
  <c r="U321" i="13"/>
  <c r="S321" i="13"/>
  <c r="V321" i="13" s="1"/>
  <c r="T336" i="13"/>
  <c r="U336" i="13"/>
  <c r="S336" i="13"/>
  <c r="V336" i="13" s="1"/>
  <c r="T320" i="13"/>
  <c r="U320" i="13"/>
  <c r="S320" i="13"/>
  <c r="V320" i="13" s="1"/>
  <c r="T304" i="13"/>
  <c r="U304" i="13"/>
  <c r="S304" i="13"/>
  <c r="V304" i="13" s="1"/>
  <c r="T288" i="13"/>
  <c r="U288" i="13"/>
  <c r="S288" i="13"/>
  <c r="V288" i="13" s="1"/>
  <c r="T272" i="13"/>
  <c r="U272" i="13"/>
  <c r="S272" i="13"/>
  <c r="V272" i="13" s="1"/>
  <c r="T256" i="13"/>
  <c r="U256" i="13"/>
  <c r="S256" i="13"/>
  <c r="V256" i="13" s="1"/>
  <c r="T240" i="13"/>
  <c r="U240" i="13"/>
  <c r="S240" i="13"/>
  <c r="V240" i="13" s="1"/>
  <c r="T224" i="13"/>
  <c r="U224" i="13"/>
  <c r="S224" i="13"/>
  <c r="V224" i="13" s="1"/>
  <c r="T208" i="13"/>
  <c r="U208" i="13"/>
  <c r="S208" i="13"/>
  <c r="V208" i="13" s="1"/>
  <c r="T192" i="13"/>
  <c r="U192" i="13"/>
  <c r="S192" i="13"/>
  <c r="V192" i="13" s="1"/>
  <c r="T176" i="13"/>
  <c r="U176" i="13"/>
  <c r="S176" i="13"/>
  <c r="V176" i="13" s="1"/>
  <c r="T160" i="13"/>
  <c r="U160" i="13"/>
  <c r="S160" i="13"/>
  <c r="V160" i="13" s="1"/>
  <c r="T144" i="13"/>
  <c r="U144" i="13"/>
  <c r="S144" i="13"/>
  <c r="V144" i="13" s="1"/>
  <c r="T128" i="13"/>
  <c r="U128" i="13"/>
  <c r="S128" i="13"/>
  <c r="V128" i="13" s="1"/>
  <c r="T112" i="13"/>
  <c r="U112" i="13"/>
  <c r="S112" i="13"/>
  <c r="V112" i="13" s="1"/>
  <c r="T96" i="13"/>
  <c r="U96" i="13"/>
  <c r="S96" i="13"/>
  <c r="V96" i="13" s="1"/>
  <c r="T80" i="13"/>
  <c r="U80" i="13"/>
  <c r="S80" i="13"/>
  <c r="V80" i="13" s="1"/>
  <c r="T64" i="13"/>
  <c r="U64" i="13"/>
  <c r="S64" i="13"/>
  <c r="V64" i="13" s="1"/>
  <c r="T48" i="13"/>
  <c r="U48" i="13"/>
  <c r="S48" i="13"/>
  <c r="V48" i="13" s="1"/>
  <c r="T32" i="13"/>
  <c r="U32" i="13"/>
  <c r="S32" i="13"/>
  <c r="V32" i="13" s="1"/>
  <c r="S12" i="13"/>
  <c r="V12" i="13" s="1"/>
  <c r="T12" i="13"/>
  <c r="U12" i="13"/>
  <c r="T343" i="13"/>
  <c r="U343" i="13"/>
  <c r="S343" i="13"/>
  <c r="V343" i="13" s="1"/>
  <c r="T327" i="13"/>
  <c r="U327" i="13"/>
  <c r="S327" i="13"/>
  <c r="V327" i="13" s="1"/>
  <c r="T311" i="13"/>
  <c r="U311" i="13"/>
  <c r="S311" i="13"/>
  <c r="V311" i="13" s="1"/>
  <c r="T295" i="13"/>
  <c r="U295" i="13"/>
  <c r="S295" i="13"/>
  <c r="V295" i="13" s="1"/>
  <c r="T279" i="13"/>
  <c r="U279" i="13"/>
  <c r="S279" i="13"/>
  <c r="V279" i="13" s="1"/>
  <c r="T263" i="13"/>
  <c r="U263" i="13"/>
  <c r="S263" i="13"/>
  <c r="V263" i="13" s="1"/>
  <c r="T247" i="13"/>
  <c r="U247" i="13"/>
  <c r="S247" i="13"/>
  <c r="V247" i="13" s="1"/>
  <c r="T231" i="13"/>
  <c r="U231" i="13"/>
  <c r="S231" i="13"/>
  <c r="V231" i="13" s="1"/>
  <c r="T215" i="13"/>
  <c r="U215" i="13"/>
  <c r="S215" i="13"/>
  <c r="V215" i="13" s="1"/>
  <c r="T199" i="13"/>
  <c r="U199" i="13"/>
  <c r="S199" i="13"/>
  <c r="V199" i="13" s="1"/>
  <c r="T183" i="13"/>
  <c r="U183" i="13"/>
  <c r="S183" i="13"/>
  <c r="V183" i="13" s="1"/>
  <c r="T167" i="13"/>
  <c r="U167" i="13"/>
  <c r="S167" i="13"/>
  <c r="V167" i="13" s="1"/>
  <c r="T151" i="13"/>
  <c r="U151" i="13"/>
  <c r="S151" i="13"/>
  <c r="V151" i="13" s="1"/>
  <c r="T135" i="13"/>
  <c r="U135" i="13"/>
  <c r="S135" i="13"/>
  <c r="V135" i="13" s="1"/>
  <c r="U119" i="13"/>
  <c r="T119" i="13"/>
  <c r="S119" i="13"/>
  <c r="V119" i="13" s="1"/>
  <c r="U103" i="13"/>
  <c r="T103" i="13"/>
  <c r="S103" i="13"/>
  <c r="V103" i="13" s="1"/>
  <c r="T87" i="13"/>
  <c r="U87" i="13"/>
  <c r="S87" i="13"/>
  <c r="V87" i="13" s="1"/>
  <c r="T71" i="13"/>
  <c r="U71" i="13"/>
  <c r="S71" i="13"/>
  <c r="V71" i="13" s="1"/>
  <c r="U55" i="13"/>
  <c r="T55" i="13"/>
  <c r="S55" i="13"/>
  <c r="V55" i="13" s="1"/>
  <c r="U39" i="13"/>
  <c r="T39" i="13"/>
  <c r="S39" i="13"/>
  <c r="V39" i="13" s="1"/>
  <c r="U318" i="13"/>
  <c r="T318" i="13"/>
  <c r="S318" i="13"/>
  <c r="V318" i="13" s="1"/>
  <c r="U302" i="13"/>
  <c r="T302" i="13"/>
  <c r="S302" i="13"/>
  <c r="V302" i="13" s="1"/>
  <c r="U286" i="13"/>
  <c r="T286" i="13"/>
  <c r="S286" i="13"/>
  <c r="V286" i="13" s="1"/>
  <c r="U270" i="13"/>
  <c r="T270" i="13"/>
  <c r="S270" i="13"/>
  <c r="V270" i="13" s="1"/>
  <c r="U254" i="13"/>
  <c r="T254" i="13"/>
  <c r="S254" i="13"/>
  <c r="V254" i="13" s="1"/>
  <c r="U238" i="13"/>
  <c r="T238" i="13"/>
  <c r="S238" i="13"/>
  <c r="V238" i="13" s="1"/>
  <c r="U222" i="13"/>
  <c r="T222" i="13"/>
  <c r="S222" i="13"/>
  <c r="V222" i="13" s="1"/>
  <c r="U206" i="13"/>
  <c r="T206" i="13"/>
  <c r="S206" i="13"/>
  <c r="V206" i="13" s="1"/>
  <c r="U190" i="13"/>
  <c r="T190" i="13"/>
  <c r="S190" i="13"/>
  <c r="V190" i="13" s="1"/>
  <c r="U174" i="13"/>
  <c r="T174" i="13"/>
  <c r="S174" i="13"/>
  <c r="V174" i="13" s="1"/>
  <c r="U158" i="13"/>
  <c r="T158" i="13"/>
  <c r="S158" i="13"/>
  <c r="V158" i="13" s="1"/>
  <c r="U142" i="13"/>
  <c r="T142" i="13"/>
  <c r="S142" i="13"/>
  <c r="V142" i="13" s="1"/>
  <c r="U126" i="13"/>
  <c r="T126" i="13"/>
  <c r="S126" i="13"/>
  <c r="V126" i="13" s="1"/>
  <c r="U110" i="13"/>
  <c r="T110" i="13"/>
  <c r="S110" i="13"/>
  <c r="V110" i="13" s="1"/>
  <c r="U94" i="13"/>
  <c r="T94" i="13"/>
  <c r="S94" i="13"/>
  <c r="V94" i="13" s="1"/>
  <c r="U78" i="13"/>
  <c r="T78" i="13"/>
  <c r="S78" i="13"/>
  <c r="V78" i="13" s="1"/>
  <c r="T62" i="13"/>
  <c r="U62" i="13"/>
  <c r="S62" i="13"/>
  <c r="V62" i="13" s="1"/>
  <c r="T46" i="13"/>
  <c r="U46" i="13"/>
  <c r="S46" i="13"/>
  <c r="V46" i="13" s="1"/>
  <c r="T26" i="13"/>
  <c r="S26" i="13"/>
  <c r="V26" i="13" s="1"/>
  <c r="U26" i="13"/>
  <c r="T309" i="13"/>
  <c r="U309" i="13"/>
  <c r="S309" i="13"/>
  <c r="V309" i="13" s="1"/>
  <c r="T293" i="13"/>
  <c r="U293" i="13"/>
  <c r="S293" i="13"/>
  <c r="V293" i="13" s="1"/>
  <c r="T277" i="13"/>
  <c r="U277" i="13"/>
  <c r="S277" i="13"/>
  <c r="V277" i="13" s="1"/>
  <c r="T261" i="13"/>
  <c r="U261" i="13"/>
  <c r="S261" i="13"/>
  <c r="V261" i="13" s="1"/>
  <c r="T245" i="13"/>
  <c r="U245" i="13"/>
  <c r="S245" i="13"/>
  <c r="V245" i="13" s="1"/>
  <c r="T229" i="13"/>
  <c r="U229" i="13"/>
  <c r="S229" i="13"/>
  <c r="V229" i="13" s="1"/>
  <c r="T213" i="13"/>
  <c r="U213" i="13"/>
  <c r="S213" i="13"/>
  <c r="V213" i="13" s="1"/>
  <c r="T197" i="13"/>
  <c r="U197" i="13"/>
  <c r="S197" i="13"/>
  <c r="V197" i="13" s="1"/>
  <c r="T181" i="13"/>
  <c r="U181" i="13"/>
  <c r="S181" i="13"/>
  <c r="V181" i="13" s="1"/>
  <c r="T165" i="13"/>
  <c r="U165" i="13"/>
  <c r="S165" i="13"/>
  <c r="V165" i="13" s="1"/>
  <c r="T149" i="13"/>
  <c r="U149" i="13"/>
  <c r="S149" i="13"/>
  <c r="V149" i="13" s="1"/>
  <c r="T133" i="13"/>
  <c r="U133" i="13"/>
  <c r="S133" i="13"/>
  <c r="V133" i="13" s="1"/>
  <c r="T117" i="13"/>
  <c r="U117" i="13"/>
  <c r="S117" i="13"/>
  <c r="V117" i="13" s="1"/>
  <c r="T101" i="13"/>
  <c r="U101" i="13"/>
  <c r="S101" i="13"/>
  <c r="V101" i="13" s="1"/>
  <c r="T85" i="13"/>
  <c r="U85" i="13"/>
  <c r="S85" i="13"/>
  <c r="V85" i="13" s="1"/>
  <c r="T69" i="13"/>
  <c r="U69" i="13"/>
  <c r="S69" i="13"/>
  <c r="V69" i="13" s="1"/>
  <c r="T53" i="13"/>
  <c r="U53" i="13"/>
  <c r="S53" i="13"/>
  <c r="V53" i="13" s="1"/>
  <c r="T37" i="13"/>
  <c r="U37" i="13"/>
  <c r="S37" i="13"/>
  <c r="V37" i="13" s="1"/>
  <c r="T556" i="13"/>
  <c r="U556" i="13"/>
  <c r="S556" i="13"/>
  <c r="V556" i="13" s="1"/>
  <c r="T552" i="13"/>
  <c r="U552" i="13"/>
  <c r="S552" i="13"/>
  <c r="V552" i="13" s="1"/>
  <c r="T576" i="13"/>
  <c r="U576" i="13"/>
  <c r="S576" i="13"/>
  <c r="V576" i="13" s="1"/>
  <c r="U578" i="13"/>
  <c r="S578" i="13"/>
  <c r="V578" i="13" s="1"/>
  <c r="T578" i="13"/>
  <c r="U546" i="13"/>
  <c r="S546" i="13"/>
  <c r="V546" i="13" s="1"/>
  <c r="T546" i="13"/>
  <c r="U566" i="13"/>
  <c r="S566" i="13"/>
  <c r="V566" i="13" s="1"/>
  <c r="T566" i="13"/>
  <c r="U5" i="13"/>
  <c r="S5" i="13"/>
  <c r="T571" i="13"/>
  <c r="S571" i="13"/>
  <c r="V571" i="13" s="1"/>
  <c r="U571" i="13"/>
  <c r="T555" i="13"/>
  <c r="S555" i="13"/>
  <c r="V555" i="13" s="1"/>
  <c r="U555" i="13"/>
  <c r="T539" i="13"/>
  <c r="S539" i="13"/>
  <c r="V539" i="13" s="1"/>
  <c r="U539" i="13"/>
  <c r="T523" i="13"/>
  <c r="S523" i="13"/>
  <c r="V523" i="13" s="1"/>
  <c r="U523" i="13"/>
  <c r="T507" i="13"/>
  <c r="S507" i="13"/>
  <c r="V507" i="13" s="1"/>
  <c r="U507" i="13"/>
  <c r="T491" i="13"/>
  <c r="S491" i="13"/>
  <c r="V491" i="13" s="1"/>
  <c r="U491" i="13"/>
  <c r="T475" i="13"/>
  <c r="U475" i="13"/>
  <c r="S475" i="13"/>
  <c r="V475" i="13" s="1"/>
  <c r="T459" i="13"/>
  <c r="U459" i="13"/>
  <c r="S459" i="13"/>
  <c r="V459" i="13" s="1"/>
  <c r="U443" i="13"/>
  <c r="T443" i="13"/>
  <c r="S443" i="13"/>
  <c r="V443" i="13" s="1"/>
  <c r="U427" i="13"/>
  <c r="T427" i="13"/>
  <c r="S427" i="13"/>
  <c r="V427" i="13" s="1"/>
  <c r="U411" i="13"/>
  <c r="T411" i="13"/>
  <c r="S411" i="13"/>
  <c r="V411" i="13" s="1"/>
  <c r="T395" i="13"/>
  <c r="U395" i="13"/>
  <c r="S395" i="13"/>
  <c r="V395" i="13" s="1"/>
  <c r="U379" i="13"/>
  <c r="T379" i="13"/>
  <c r="S379" i="13"/>
  <c r="V379" i="13" s="1"/>
  <c r="U363" i="13"/>
  <c r="T363" i="13"/>
  <c r="S363" i="13"/>
  <c r="V363" i="13" s="1"/>
  <c r="U342" i="13"/>
  <c r="T342" i="13"/>
  <c r="S342" i="13"/>
  <c r="V342" i="13" s="1"/>
  <c r="U534" i="13"/>
  <c r="S534" i="13"/>
  <c r="V534" i="13" s="1"/>
  <c r="T534" i="13"/>
  <c r="U518" i="13"/>
  <c r="S518" i="13"/>
  <c r="V518" i="13" s="1"/>
  <c r="T518" i="13"/>
  <c r="U502" i="13"/>
  <c r="S502" i="13"/>
  <c r="V502" i="13" s="1"/>
  <c r="T502" i="13"/>
  <c r="U486" i="13"/>
  <c r="S486" i="13"/>
  <c r="V486" i="13" s="1"/>
  <c r="T486" i="13"/>
  <c r="U470" i="13"/>
  <c r="T470" i="13"/>
  <c r="S470" i="13"/>
  <c r="V470" i="13" s="1"/>
  <c r="U454" i="13"/>
  <c r="T454" i="13"/>
  <c r="S454" i="13"/>
  <c r="V454" i="13" s="1"/>
  <c r="U438" i="13"/>
  <c r="T438" i="13"/>
  <c r="S438" i="13"/>
  <c r="V438" i="13" s="1"/>
  <c r="U422" i="13"/>
  <c r="T422" i="13"/>
  <c r="S422" i="13"/>
  <c r="V422" i="13" s="1"/>
  <c r="U406" i="13"/>
  <c r="T406" i="13"/>
  <c r="S406" i="13"/>
  <c r="V406" i="13" s="1"/>
  <c r="U390" i="13"/>
  <c r="T390" i="13"/>
  <c r="S390" i="13"/>
  <c r="V390" i="13" s="1"/>
  <c r="U374" i="13"/>
  <c r="T374" i="13"/>
  <c r="S374" i="13"/>
  <c r="V374" i="13" s="1"/>
  <c r="U358" i="13"/>
  <c r="T358" i="13"/>
  <c r="S358" i="13"/>
  <c r="V358" i="13" s="1"/>
  <c r="T333" i="13"/>
  <c r="U333" i="13"/>
  <c r="S333" i="13"/>
  <c r="V333" i="13" s="1"/>
  <c r="T577" i="13"/>
  <c r="U577" i="13"/>
  <c r="S577" i="13"/>
  <c r="V577" i="13" s="1"/>
  <c r="S561" i="13"/>
  <c r="V561" i="13" s="1"/>
  <c r="U561" i="13"/>
  <c r="T561" i="13"/>
  <c r="T545" i="13"/>
  <c r="U545" i="13"/>
  <c r="S545" i="13"/>
  <c r="V545" i="13" s="1"/>
  <c r="T529" i="13"/>
  <c r="U529" i="13"/>
  <c r="S529" i="13"/>
  <c r="V529" i="13" s="1"/>
  <c r="S513" i="13"/>
  <c r="V513" i="13" s="1"/>
  <c r="U513" i="13"/>
  <c r="T513" i="13"/>
  <c r="T497" i="13"/>
  <c r="U497" i="13"/>
  <c r="S497" i="13"/>
  <c r="V497" i="13" s="1"/>
  <c r="S481" i="13"/>
  <c r="V481" i="13" s="1"/>
  <c r="U481" i="13"/>
  <c r="T481" i="13"/>
  <c r="T465" i="13"/>
  <c r="U465" i="13"/>
  <c r="S465" i="13"/>
  <c r="V465" i="13" s="1"/>
  <c r="T449" i="13"/>
  <c r="U449" i="13"/>
  <c r="S449" i="13"/>
  <c r="V449" i="13" s="1"/>
  <c r="T433" i="13"/>
  <c r="U433" i="13"/>
  <c r="S433" i="13"/>
  <c r="V433" i="13" s="1"/>
  <c r="T417" i="13"/>
  <c r="U417" i="13"/>
  <c r="S417" i="13"/>
  <c r="V417" i="13" s="1"/>
  <c r="T401" i="13"/>
  <c r="U401" i="13"/>
  <c r="S401" i="13"/>
  <c r="V401" i="13" s="1"/>
  <c r="T385" i="13"/>
  <c r="U385" i="13"/>
  <c r="S385" i="13"/>
  <c r="V385" i="13" s="1"/>
  <c r="T369" i="13"/>
  <c r="U369" i="13"/>
  <c r="S369" i="13"/>
  <c r="V369" i="13" s="1"/>
  <c r="T353" i="13"/>
  <c r="U353" i="13"/>
  <c r="S353" i="13"/>
  <c r="V353" i="13" s="1"/>
  <c r="U322" i="13"/>
  <c r="T322" i="13"/>
  <c r="S322" i="13"/>
  <c r="V322" i="13" s="1"/>
  <c r="T524" i="13"/>
  <c r="U524" i="13"/>
  <c r="S524" i="13"/>
  <c r="V524" i="13" s="1"/>
  <c r="T508" i="13"/>
  <c r="U508" i="13"/>
  <c r="S508" i="13"/>
  <c r="V508" i="13" s="1"/>
  <c r="T492" i="13"/>
  <c r="U492" i="13"/>
  <c r="S492" i="13"/>
  <c r="V492" i="13" s="1"/>
  <c r="T476" i="13"/>
  <c r="U476" i="13"/>
  <c r="S476" i="13"/>
  <c r="V476" i="13" s="1"/>
  <c r="T460" i="13"/>
  <c r="U460" i="13"/>
  <c r="S460" i="13"/>
  <c r="V460" i="13" s="1"/>
  <c r="U444" i="13"/>
  <c r="T444" i="13"/>
  <c r="S444" i="13"/>
  <c r="V444" i="13" s="1"/>
  <c r="U428" i="13"/>
  <c r="T428" i="13"/>
  <c r="S428" i="13"/>
  <c r="V428" i="13" s="1"/>
  <c r="U412" i="13"/>
  <c r="T412" i="13"/>
  <c r="S412" i="13"/>
  <c r="V412" i="13" s="1"/>
  <c r="U396" i="13"/>
  <c r="T396" i="13"/>
  <c r="S396" i="13"/>
  <c r="V396" i="13" s="1"/>
  <c r="U380" i="13"/>
  <c r="T380" i="13"/>
  <c r="S380" i="13"/>
  <c r="V380" i="13" s="1"/>
  <c r="U364" i="13"/>
  <c r="T364" i="13"/>
  <c r="S364" i="13"/>
  <c r="V364" i="13" s="1"/>
  <c r="T345" i="13"/>
  <c r="U345" i="13"/>
  <c r="S345" i="13"/>
  <c r="V345" i="13" s="1"/>
  <c r="U348" i="13"/>
  <c r="T348" i="13"/>
  <c r="S348" i="13"/>
  <c r="V348" i="13" s="1"/>
  <c r="U332" i="13"/>
  <c r="T332" i="13"/>
  <c r="S332" i="13"/>
  <c r="V332" i="13" s="1"/>
  <c r="U316" i="13"/>
  <c r="T316" i="13"/>
  <c r="S316" i="13"/>
  <c r="V316" i="13" s="1"/>
  <c r="U300" i="13"/>
  <c r="T300" i="13"/>
  <c r="S300" i="13"/>
  <c r="V300" i="13" s="1"/>
  <c r="U284" i="13"/>
  <c r="T284" i="13"/>
  <c r="S284" i="13"/>
  <c r="V284" i="13" s="1"/>
  <c r="U268" i="13"/>
  <c r="T268" i="13"/>
  <c r="S268" i="13"/>
  <c r="V268" i="13" s="1"/>
  <c r="U252" i="13"/>
  <c r="T252" i="13"/>
  <c r="S252" i="13"/>
  <c r="V252" i="13" s="1"/>
  <c r="U236" i="13"/>
  <c r="T236" i="13"/>
  <c r="S236" i="13"/>
  <c r="V236" i="13" s="1"/>
  <c r="U220" i="13"/>
  <c r="T220" i="13"/>
  <c r="S220" i="13"/>
  <c r="V220" i="13" s="1"/>
  <c r="U204" i="13"/>
  <c r="T204" i="13"/>
  <c r="S204" i="13"/>
  <c r="V204" i="13" s="1"/>
  <c r="U188" i="13"/>
  <c r="T188" i="13"/>
  <c r="S188" i="13"/>
  <c r="V188" i="13" s="1"/>
  <c r="U172" i="13"/>
  <c r="T172" i="13"/>
  <c r="S172" i="13"/>
  <c r="V172" i="13" s="1"/>
  <c r="U156" i="13"/>
  <c r="T156" i="13"/>
  <c r="S156" i="13"/>
  <c r="V156" i="13" s="1"/>
  <c r="U140" i="13"/>
  <c r="T140" i="13"/>
  <c r="S140" i="13"/>
  <c r="V140" i="13" s="1"/>
  <c r="U124" i="13"/>
  <c r="T124" i="13"/>
  <c r="S124" i="13"/>
  <c r="V124" i="13" s="1"/>
  <c r="U108" i="13"/>
  <c r="T108" i="13"/>
  <c r="S108" i="13"/>
  <c r="V108" i="13" s="1"/>
  <c r="U92" i="13"/>
  <c r="T92" i="13"/>
  <c r="S92" i="13"/>
  <c r="V92" i="13" s="1"/>
  <c r="U76" i="13"/>
  <c r="T76" i="13"/>
  <c r="S76" i="13"/>
  <c r="V76" i="13" s="1"/>
  <c r="U60" i="13"/>
  <c r="T60" i="13"/>
  <c r="S60" i="13"/>
  <c r="V60" i="13" s="1"/>
  <c r="U44" i="13"/>
  <c r="T44" i="13"/>
  <c r="S44" i="13"/>
  <c r="V44" i="13" s="1"/>
  <c r="T28" i="13"/>
  <c r="U28" i="13"/>
  <c r="S28" i="13"/>
  <c r="V28" i="13" s="1"/>
  <c r="U8" i="13"/>
  <c r="T8" i="13"/>
  <c r="S8" i="13"/>
  <c r="V8" i="13" s="1"/>
  <c r="T339" i="13"/>
  <c r="U339" i="13"/>
  <c r="S339" i="13"/>
  <c r="V339" i="13" s="1"/>
  <c r="T323" i="13"/>
  <c r="U323" i="13"/>
  <c r="S323" i="13"/>
  <c r="V323" i="13" s="1"/>
  <c r="T307" i="13"/>
  <c r="U307" i="13"/>
  <c r="S307" i="13"/>
  <c r="V307" i="13" s="1"/>
  <c r="T291" i="13"/>
  <c r="U291" i="13"/>
  <c r="S291" i="13"/>
  <c r="V291" i="13" s="1"/>
  <c r="T275" i="13"/>
  <c r="U275" i="13"/>
  <c r="S275" i="13"/>
  <c r="V275" i="13" s="1"/>
  <c r="T259" i="13"/>
  <c r="U259" i="13"/>
  <c r="S259" i="13"/>
  <c r="V259" i="13" s="1"/>
  <c r="T243" i="13"/>
  <c r="U243" i="13"/>
  <c r="S243" i="13"/>
  <c r="V243" i="13" s="1"/>
  <c r="T227" i="13"/>
  <c r="U227" i="13"/>
  <c r="S227" i="13"/>
  <c r="V227" i="13" s="1"/>
  <c r="T211" i="13"/>
  <c r="U211" i="13"/>
  <c r="S211" i="13"/>
  <c r="V211" i="13" s="1"/>
  <c r="T195" i="13"/>
  <c r="U195" i="13"/>
  <c r="S195" i="13"/>
  <c r="V195" i="13" s="1"/>
  <c r="T179" i="13"/>
  <c r="U179" i="13"/>
  <c r="S179" i="13"/>
  <c r="V179" i="13" s="1"/>
  <c r="T163" i="13"/>
  <c r="U163" i="13"/>
  <c r="S163" i="13"/>
  <c r="V163" i="13" s="1"/>
  <c r="T147" i="13"/>
  <c r="U147" i="13"/>
  <c r="S147" i="13"/>
  <c r="V147" i="13" s="1"/>
  <c r="T131" i="13"/>
  <c r="U131" i="13"/>
  <c r="S131" i="13"/>
  <c r="V131" i="13" s="1"/>
  <c r="T115" i="13"/>
  <c r="U115" i="13"/>
  <c r="S115" i="13"/>
  <c r="V115" i="13" s="1"/>
  <c r="T99" i="13"/>
  <c r="U99" i="13"/>
  <c r="S99" i="13"/>
  <c r="V99" i="13" s="1"/>
  <c r="T83" i="13"/>
  <c r="U83" i="13"/>
  <c r="S83" i="13"/>
  <c r="V83" i="13" s="1"/>
  <c r="U67" i="13"/>
  <c r="T67" i="13"/>
  <c r="S67" i="13"/>
  <c r="V67" i="13" s="1"/>
  <c r="U51" i="13"/>
  <c r="T51" i="13"/>
  <c r="S51" i="13"/>
  <c r="V51" i="13" s="1"/>
  <c r="U35" i="13"/>
  <c r="T35" i="13"/>
  <c r="S35" i="13"/>
  <c r="V35" i="13" s="1"/>
  <c r="U314" i="13"/>
  <c r="T314" i="13"/>
  <c r="S314" i="13"/>
  <c r="V314" i="13" s="1"/>
  <c r="U298" i="13"/>
  <c r="T298" i="13"/>
  <c r="S298" i="13"/>
  <c r="V298" i="13" s="1"/>
  <c r="U282" i="13"/>
  <c r="T282" i="13"/>
  <c r="S282" i="13"/>
  <c r="V282" i="13" s="1"/>
  <c r="U266" i="13"/>
  <c r="T266" i="13"/>
  <c r="S266" i="13"/>
  <c r="V266" i="13" s="1"/>
  <c r="U250" i="13"/>
  <c r="T250" i="13"/>
  <c r="S250" i="13"/>
  <c r="V250" i="13" s="1"/>
  <c r="U234" i="13"/>
  <c r="T234" i="13"/>
  <c r="S234" i="13"/>
  <c r="V234" i="13" s="1"/>
  <c r="U218" i="13"/>
  <c r="T218" i="13"/>
  <c r="S218" i="13"/>
  <c r="V218" i="13" s="1"/>
  <c r="U202" i="13"/>
  <c r="T202" i="13"/>
  <c r="S202" i="13"/>
  <c r="V202" i="13" s="1"/>
  <c r="U186" i="13"/>
  <c r="T186" i="13"/>
  <c r="S186" i="13"/>
  <c r="V186" i="13" s="1"/>
  <c r="U170" i="13"/>
  <c r="T170" i="13"/>
  <c r="S170" i="13"/>
  <c r="V170" i="13" s="1"/>
  <c r="U154" i="13"/>
  <c r="T154" i="13"/>
  <c r="S154" i="13"/>
  <c r="V154" i="13" s="1"/>
  <c r="U138" i="13"/>
  <c r="T138" i="13"/>
  <c r="S138" i="13"/>
  <c r="V138" i="13" s="1"/>
  <c r="U122" i="13"/>
  <c r="T122" i="13"/>
  <c r="S122" i="13"/>
  <c r="V122" i="13" s="1"/>
  <c r="U106" i="13"/>
  <c r="T106" i="13"/>
  <c r="S106" i="13"/>
  <c r="V106" i="13" s="1"/>
  <c r="U90" i="13"/>
  <c r="T90" i="13"/>
  <c r="S90" i="13"/>
  <c r="V90" i="13" s="1"/>
  <c r="U74" i="13"/>
  <c r="T74" i="13"/>
  <c r="S74" i="13"/>
  <c r="V74" i="13" s="1"/>
  <c r="U58" i="13"/>
  <c r="T58" i="13"/>
  <c r="S58" i="13"/>
  <c r="V58" i="13" s="1"/>
  <c r="U42" i="13"/>
  <c r="T42" i="13"/>
  <c r="S42" i="13"/>
  <c r="V42" i="13" s="1"/>
  <c r="T18" i="13"/>
  <c r="U18" i="13"/>
  <c r="S18" i="13"/>
  <c r="V18" i="13" s="1"/>
  <c r="T305" i="13"/>
  <c r="U305" i="13"/>
  <c r="S305" i="13"/>
  <c r="V305" i="13" s="1"/>
  <c r="T289" i="13"/>
  <c r="U289" i="13"/>
  <c r="S289" i="13"/>
  <c r="V289" i="13" s="1"/>
  <c r="T273" i="13"/>
  <c r="U273" i="13"/>
  <c r="S273" i="13"/>
  <c r="V273" i="13" s="1"/>
  <c r="T257" i="13"/>
  <c r="U257" i="13"/>
  <c r="S257" i="13"/>
  <c r="V257" i="13" s="1"/>
  <c r="T241" i="13"/>
  <c r="U241" i="13"/>
  <c r="S241" i="13"/>
  <c r="V241" i="13" s="1"/>
  <c r="T225" i="13"/>
  <c r="U225" i="13"/>
  <c r="S225" i="13"/>
  <c r="V225" i="13" s="1"/>
  <c r="T209" i="13"/>
  <c r="U209" i="13"/>
  <c r="S209" i="13"/>
  <c r="V209" i="13" s="1"/>
  <c r="T193" i="13"/>
  <c r="U193" i="13"/>
  <c r="S193" i="13"/>
  <c r="V193" i="13" s="1"/>
  <c r="T177" i="13"/>
  <c r="U177" i="13"/>
  <c r="S177" i="13"/>
  <c r="V177" i="13" s="1"/>
  <c r="T161" i="13"/>
  <c r="U161" i="13"/>
  <c r="S161" i="13"/>
  <c r="V161" i="13" s="1"/>
  <c r="T145" i="13"/>
  <c r="U145" i="13"/>
  <c r="S145" i="13"/>
  <c r="V145" i="13" s="1"/>
  <c r="T129" i="13"/>
  <c r="U129" i="13"/>
  <c r="S129" i="13"/>
  <c r="V129" i="13" s="1"/>
  <c r="T113" i="13"/>
  <c r="U113" i="13"/>
  <c r="S113" i="13"/>
  <c r="V113" i="13" s="1"/>
  <c r="T97" i="13"/>
  <c r="U97" i="13"/>
  <c r="S97" i="13"/>
  <c r="V97" i="13" s="1"/>
  <c r="T81" i="13"/>
  <c r="U81" i="13"/>
  <c r="S81" i="13"/>
  <c r="V81" i="13" s="1"/>
  <c r="T65" i="13"/>
  <c r="U65" i="13"/>
  <c r="S65" i="13"/>
  <c r="V65" i="13" s="1"/>
  <c r="T49" i="13"/>
  <c r="U49" i="13"/>
  <c r="S49" i="13"/>
  <c r="V49" i="13" s="1"/>
  <c r="T29" i="13"/>
  <c r="U29" i="13"/>
  <c r="S29" i="13"/>
  <c r="V29" i="13" s="1"/>
  <c r="T540" i="13"/>
  <c r="U540" i="13"/>
  <c r="S540" i="13"/>
  <c r="V540" i="13" s="1"/>
  <c r="T580" i="13"/>
  <c r="U580" i="13"/>
  <c r="S580" i="13"/>
  <c r="V580" i="13" s="1"/>
  <c r="T560" i="13"/>
  <c r="U560" i="13"/>
  <c r="S560" i="13"/>
  <c r="V560" i="13" s="1"/>
  <c r="U570" i="13"/>
  <c r="S570" i="13"/>
  <c r="V570" i="13" s="1"/>
  <c r="T570" i="13"/>
  <c r="U538" i="13"/>
  <c r="S538" i="13"/>
  <c r="V538" i="13" s="1"/>
  <c r="T538" i="13"/>
  <c r="U558" i="13"/>
  <c r="T558" i="13"/>
  <c r="S558" i="13"/>
  <c r="V558" i="13" s="1"/>
  <c r="S583" i="13"/>
  <c r="V583" i="13" s="1"/>
  <c r="T583" i="13"/>
  <c r="U583" i="13"/>
  <c r="S567" i="13"/>
  <c r="V567" i="13" s="1"/>
  <c r="T567" i="13"/>
  <c r="U567" i="13"/>
  <c r="S551" i="13"/>
  <c r="V551" i="13" s="1"/>
  <c r="T551" i="13"/>
  <c r="U551" i="13"/>
  <c r="S535" i="13"/>
  <c r="V535" i="13" s="1"/>
  <c r="T535" i="13"/>
  <c r="U535" i="13"/>
  <c r="S519" i="13"/>
  <c r="V519" i="13" s="1"/>
  <c r="T519" i="13"/>
  <c r="U519" i="13"/>
  <c r="S503" i="13"/>
  <c r="V503" i="13" s="1"/>
  <c r="T503" i="13"/>
  <c r="U503" i="13"/>
  <c r="S487" i="13"/>
  <c r="V487" i="13" s="1"/>
  <c r="T487" i="13"/>
  <c r="U487" i="13"/>
  <c r="T471" i="13"/>
  <c r="U471" i="13"/>
  <c r="S471" i="13"/>
  <c r="V471" i="13" s="1"/>
  <c r="T455" i="13"/>
  <c r="U455" i="13"/>
  <c r="S455" i="13"/>
  <c r="V455" i="13" s="1"/>
  <c r="T439" i="13"/>
  <c r="U439" i="13"/>
  <c r="S439" i="13"/>
  <c r="V439" i="13" s="1"/>
  <c r="T423" i="13"/>
  <c r="U423" i="13"/>
  <c r="S423" i="13"/>
  <c r="V423" i="13" s="1"/>
  <c r="T407" i="13"/>
  <c r="U407" i="13"/>
  <c r="S407" i="13"/>
  <c r="V407" i="13" s="1"/>
  <c r="T391" i="13"/>
  <c r="U391" i="13"/>
  <c r="S391" i="13"/>
  <c r="V391" i="13" s="1"/>
  <c r="T375" i="13"/>
  <c r="U375" i="13"/>
  <c r="S375" i="13"/>
  <c r="V375" i="13" s="1"/>
  <c r="T359" i="13"/>
  <c r="U359" i="13"/>
  <c r="S359" i="13"/>
  <c r="V359" i="13" s="1"/>
  <c r="U334" i="13"/>
  <c r="T334" i="13"/>
  <c r="S334" i="13"/>
  <c r="V334" i="13" s="1"/>
  <c r="U530" i="13"/>
  <c r="S530" i="13"/>
  <c r="V530" i="13" s="1"/>
  <c r="T530" i="13"/>
  <c r="U514" i="13"/>
  <c r="S514" i="13"/>
  <c r="V514" i="13" s="1"/>
  <c r="T514" i="13"/>
  <c r="U498" i="13"/>
  <c r="S498" i="13"/>
  <c r="V498" i="13" s="1"/>
  <c r="T498" i="13"/>
  <c r="U482" i="13"/>
  <c r="S482" i="13"/>
  <c r="V482" i="13" s="1"/>
  <c r="T482" i="13"/>
  <c r="U466" i="13"/>
  <c r="T466" i="13"/>
  <c r="S466" i="13"/>
  <c r="V466" i="13" s="1"/>
  <c r="U450" i="13"/>
  <c r="T450" i="13"/>
  <c r="S450" i="13"/>
  <c r="V450" i="13" s="1"/>
  <c r="U434" i="13"/>
  <c r="T434" i="13"/>
  <c r="S434" i="13"/>
  <c r="V434" i="13" s="1"/>
  <c r="U418" i="13"/>
  <c r="T418" i="13"/>
  <c r="S418" i="13"/>
  <c r="V418" i="13" s="1"/>
  <c r="U402" i="13"/>
  <c r="T402" i="13"/>
  <c r="S402" i="13"/>
  <c r="V402" i="13" s="1"/>
  <c r="U386" i="13"/>
  <c r="T386" i="13"/>
  <c r="S386" i="13"/>
  <c r="V386" i="13" s="1"/>
  <c r="U370" i="13"/>
  <c r="T370" i="13"/>
  <c r="S370" i="13"/>
  <c r="V370" i="13" s="1"/>
  <c r="U354" i="13"/>
  <c r="T354" i="13"/>
  <c r="S354" i="13"/>
  <c r="V354" i="13" s="1"/>
  <c r="T325" i="13"/>
  <c r="U325" i="13"/>
  <c r="S325" i="13"/>
  <c r="V325" i="13" s="1"/>
  <c r="T573" i="13"/>
  <c r="U573" i="13"/>
  <c r="S573" i="13"/>
  <c r="V573" i="13" s="1"/>
  <c r="T557" i="13"/>
  <c r="U557" i="13"/>
  <c r="S557" i="13"/>
  <c r="V557" i="13" s="1"/>
  <c r="S541" i="13"/>
  <c r="V541" i="13" s="1"/>
  <c r="U541" i="13"/>
  <c r="T541" i="13"/>
  <c r="S525" i="13"/>
  <c r="V525" i="13" s="1"/>
  <c r="U525" i="13"/>
  <c r="T525" i="13"/>
  <c r="T509" i="13"/>
  <c r="U509" i="13"/>
  <c r="S509" i="13"/>
  <c r="V509" i="13" s="1"/>
  <c r="S493" i="13"/>
  <c r="V493" i="13" s="1"/>
  <c r="U493" i="13"/>
  <c r="T493" i="13"/>
  <c r="T477" i="13"/>
  <c r="U477" i="13"/>
  <c r="S477" i="13"/>
  <c r="V477" i="13" s="1"/>
  <c r="T461" i="13"/>
  <c r="U461" i="13"/>
  <c r="S461" i="13"/>
  <c r="V461" i="13" s="1"/>
  <c r="T445" i="13"/>
  <c r="U445" i="13"/>
  <c r="S445" i="13"/>
  <c r="V445" i="13" s="1"/>
  <c r="T429" i="13"/>
  <c r="U429" i="13"/>
  <c r="S429" i="13"/>
  <c r="V429" i="13" s="1"/>
  <c r="T413" i="13"/>
  <c r="U413" i="13"/>
  <c r="S413" i="13"/>
  <c r="V413" i="13" s="1"/>
  <c r="T397" i="13"/>
  <c r="U397" i="13"/>
  <c r="S397" i="13"/>
  <c r="V397" i="13" s="1"/>
  <c r="T381" i="13"/>
  <c r="U381" i="13"/>
  <c r="S381" i="13"/>
  <c r="V381" i="13" s="1"/>
  <c r="T365" i="13"/>
  <c r="U365" i="13"/>
  <c r="S365" i="13"/>
  <c r="V365" i="13" s="1"/>
  <c r="U346" i="13"/>
  <c r="T346" i="13"/>
  <c r="S346" i="13"/>
  <c r="V346" i="13" s="1"/>
  <c r="T536" i="13"/>
  <c r="U536" i="13"/>
  <c r="S536" i="13"/>
  <c r="V536" i="13" s="1"/>
  <c r="T520" i="13"/>
  <c r="U520" i="13"/>
  <c r="S520" i="13"/>
  <c r="V520" i="13" s="1"/>
  <c r="T504" i="13"/>
  <c r="U504" i="13"/>
  <c r="S504" i="13"/>
  <c r="V504" i="13" s="1"/>
  <c r="T488" i="13"/>
  <c r="U488" i="13"/>
  <c r="S488" i="13"/>
  <c r="V488" i="13" s="1"/>
  <c r="T472" i="13"/>
  <c r="U472" i="13"/>
  <c r="S472" i="13"/>
  <c r="V472" i="13" s="1"/>
  <c r="T456" i="13"/>
  <c r="U456" i="13"/>
  <c r="S456" i="13"/>
  <c r="V456" i="13" s="1"/>
  <c r="U440" i="13"/>
  <c r="T440" i="13"/>
  <c r="S440" i="13"/>
  <c r="V440" i="13" s="1"/>
  <c r="U424" i="13"/>
  <c r="T424" i="13"/>
  <c r="S424" i="13"/>
  <c r="V424" i="13" s="1"/>
  <c r="U408" i="13"/>
  <c r="T408" i="13"/>
  <c r="S408" i="13"/>
  <c r="V408" i="13" s="1"/>
  <c r="U392" i="13"/>
  <c r="T392" i="13"/>
  <c r="S392" i="13"/>
  <c r="V392" i="13" s="1"/>
  <c r="U376" i="13"/>
  <c r="T376" i="13"/>
  <c r="S376" i="13"/>
  <c r="V376" i="13" s="1"/>
  <c r="U360" i="13"/>
  <c r="T360" i="13"/>
  <c r="S360" i="13"/>
  <c r="V360" i="13" s="1"/>
  <c r="T337" i="13"/>
  <c r="U337" i="13"/>
  <c r="S337" i="13"/>
  <c r="V337" i="13" s="1"/>
  <c r="U344" i="13"/>
  <c r="T344" i="13"/>
  <c r="S344" i="13"/>
  <c r="V344" i="13" s="1"/>
  <c r="U328" i="13"/>
  <c r="T328" i="13"/>
  <c r="S328" i="13"/>
  <c r="V328" i="13" s="1"/>
  <c r="U312" i="13"/>
  <c r="T312" i="13"/>
  <c r="S312" i="13"/>
  <c r="V312" i="13" s="1"/>
  <c r="U296" i="13"/>
  <c r="T296" i="13"/>
  <c r="S296" i="13"/>
  <c r="V296" i="13" s="1"/>
  <c r="U280" i="13"/>
  <c r="T280" i="13"/>
  <c r="S280" i="13"/>
  <c r="V280" i="13" s="1"/>
  <c r="U264" i="13"/>
  <c r="T264" i="13"/>
  <c r="S264" i="13"/>
  <c r="V264" i="13" s="1"/>
  <c r="U248" i="13"/>
  <c r="T248" i="13"/>
  <c r="S248" i="13"/>
  <c r="V248" i="13" s="1"/>
  <c r="U232" i="13"/>
  <c r="T232" i="13"/>
  <c r="S232" i="13"/>
  <c r="V232" i="13" s="1"/>
  <c r="U216" i="13"/>
  <c r="T216" i="13"/>
  <c r="S216" i="13"/>
  <c r="V216" i="13" s="1"/>
  <c r="U200" i="13"/>
  <c r="T200" i="13"/>
  <c r="S200" i="13"/>
  <c r="V200" i="13" s="1"/>
  <c r="U184" i="13"/>
  <c r="T184" i="13"/>
  <c r="S184" i="13"/>
  <c r="V184" i="13" s="1"/>
  <c r="U168" i="13"/>
  <c r="T168" i="13"/>
  <c r="S168" i="13"/>
  <c r="V168" i="13" s="1"/>
  <c r="U152" i="13"/>
  <c r="T152" i="13"/>
  <c r="S152" i="13"/>
  <c r="V152" i="13" s="1"/>
  <c r="U136" i="13"/>
  <c r="T136" i="13"/>
  <c r="S136" i="13"/>
  <c r="V136" i="13" s="1"/>
  <c r="T120" i="13"/>
  <c r="U120" i="13"/>
  <c r="S120" i="13"/>
  <c r="V120" i="13" s="1"/>
  <c r="U104" i="13"/>
  <c r="T104" i="13"/>
  <c r="S104" i="13"/>
  <c r="V104" i="13" s="1"/>
  <c r="T88" i="13"/>
  <c r="U88" i="13"/>
  <c r="S88" i="13"/>
  <c r="V88" i="13" s="1"/>
  <c r="U72" i="13"/>
  <c r="T72" i="13"/>
  <c r="S72" i="13"/>
  <c r="V72" i="13" s="1"/>
  <c r="T56" i="13"/>
  <c r="U56" i="13"/>
  <c r="S56" i="13"/>
  <c r="V56" i="13" s="1"/>
  <c r="U40" i="13"/>
  <c r="T40" i="13"/>
  <c r="S40" i="13"/>
  <c r="V40" i="13" s="1"/>
  <c r="U24" i="13"/>
  <c r="T24" i="13"/>
  <c r="S24" i="13"/>
  <c r="V24" i="13" s="1"/>
  <c r="T351" i="13"/>
  <c r="U351" i="13"/>
  <c r="S351" i="13"/>
  <c r="V351" i="13" s="1"/>
  <c r="T335" i="13"/>
  <c r="U335" i="13"/>
  <c r="S335" i="13"/>
  <c r="V335" i="13" s="1"/>
  <c r="T319" i="13"/>
  <c r="U319" i="13"/>
  <c r="S319" i="13"/>
  <c r="V319" i="13" s="1"/>
  <c r="T303" i="13"/>
  <c r="U303" i="13"/>
  <c r="S303" i="13"/>
  <c r="V303" i="13" s="1"/>
  <c r="T287" i="13"/>
  <c r="U287" i="13"/>
  <c r="S287" i="13"/>
  <c r="V287" i="13" s="1"/>
  <c r="T271" i="13"/>
  <c r="U271" i="13"/>
  <c r="S271" i="13"/>
  <c r="V271" i="13" s="1"/>
  <c r="T255" i="13"/>
  <c r="U255" i="13"/>
  <c r="S255" i="13"/>
  <c r="V255" i="13" s="1"/>
  <c r="T239" i="13"/>
  <c r="U239" i="13"/>
  <c r="S239" i="13"/>
  <c r="V239" i="13" s="1"/>
  <c r="T223" i="13"/>
  <c r="U223" i="13"/>
  <c r="S223" i="13"/>
  <c r="V223" i="13" s="1"/>
  <c r="T207" i="13"/>
  <c r="U207" i="13"/>
  <c r="S207" i="13"/>
  <c r="V207" i="13" s="1"/>
  <c r="T191" i="13"/>
  <c r="U191" i="13"/>
  <c r="S191" i="13"/>
  <c r="V191" i="13" s="1"/>
  <c r="T175" i="13"/>
  <c r="U175" i="13"/>
  <c r="S175" i="13"/>
  <c r="V175" i="13" s="1"/>
  <c r="T159" i="13"/>
  <c r="U159" i="13"/>
  <c r="S159" i="13"/>
  <c r="V159" i="13" s="1"/>
  <c r="T143" i="13"/>
  <c r="U143" i="13"/>
  <c r="S143" i="13"/>
  <c r="V143" i="13" s="1"/>
  <c r="T127" i="13"/>
  <c r="U127" i="13"/>
  <c r="S127" i="13"/>
  <c r="V127" i="13" s="1"/>
  <c r="T111" i="13"/>
  <c r="U111" i="13"/>
  <c r="S111" i="13"/>
  <c r="V111" i="13" s="1"/>
  <c r="T95" i="13"/>
  <c r="U95" i="13"/>
  <c r="S95" i="13"/>
  <c r="V95" i="13" s="1"/>
  <c r="U79" i="13"/>
  <c r="T79" i="13"/>
  <c r="S79" i="13"/>
  <c r="V79" i="13" s="1"/>
  <c r="U63" i="13"/>
  <c r="T63" i="13"/>
  <c r="S63" i="13"/>
  <c r="V63" i="13" s="1"/>
  <c r="U47" i="13"/>
  <c r="T47" i="13"/>
  <c r="S47" i="13"/>
  <c r="V47" i="13" s="1"/>
  <c r="U31" i="13"/>
  <c r="T31" i="13"/>
  <c r="S31" i="13"/>
  <c r="V31" i="13" s="1"/>
  <c r="U310" i="13"/>
  <c r="T310" i="13"/>
  <c r="S310" i="13"/>
  <c r="V310" i="13" s="1"/>
  <c r="U294" i="13"/>
  <c r="T294" i="13"/>
  <c r="S294" i="13"/>
  <c r="V294" i="13" s="1"/>
  <c r="U278" i="13"/>
  <c r="T278" i="13"/>
  <c r="S278" i="13"/>
  <c r="V278" i="13" s="1"/>
  <c r="U262" i="13"/>
  <c r="T262" i="13"/>
  <c r="S262" i="13"/>
  <c r="V262" i="13" s="1"/>
  <c r="U246" i="13"/>
  <c r="T246" i="13"/>
  <c r="S246" i="13"/>
  <c r="V246" i="13" s="1"/>
  <c r="U230" i="13"/>
  <c r="T230" i="13"/>
  <c r="S230" i="13"/>
  <c r="V230" i="13" s="1"/>
  <c r="U214" i="13"/>
  <c r="T214" i="13"/>
  <c r="S214" i="13"/>
  <c r="V214" i="13" s="1"/>
  <c r="U198" i="13"/>
  <c r="T198" i="13"/>
  <c r="S198" i="13"/>
  <c r="V198" i="13" s="1"/>
  <c r="U182" i="13"/>
  <c r="T182" i="13"/>
  <c r="S182" i="13"/>
  <c r="V182" i="13" s="1"/>
  <c r="U166" i="13"/>
  <c r="T166" i="13"/>
  <c r="S166" i="13"/>
  <c r="V166" i="13" s="1"/>
  <c r="U150" i="13"/>
  <c r="T150" i="13"/>
  <c r="S150" i="13"/>
  <c r="V150" i="13" s="1"/>
  <c r="U134" i="13"/>
  <c r="T134" i="13"/>
  <c r="S134" i="13"/>
  <c r="V134" i="13" s="1"/>
  <c r="U118" i="13"/>
  <c r="T118" i="13"/>
  <c r="S118" i="13"/>
  <c r="V118" i="13" s="1"/>
  <c r="U102" i="13"/>
  <c r="T102" i="13"/>
  <c r="S102" i="13"/>
  <c r="V102" i="13" s="1"/>
  <c r="U86" i="13"/>
  <c r="T86" i="13"/>
  <c r="S86" i="13"/>
  <c r="V86" i="13" s="1"/>
  <c r="U70" i="13"/>
  <c r="T70" i="13"/>
  <c r="S70" i="13"/>
  <c r="V70" i="13" s="1"/>
  <c r="T54" i="13"/>
  <c r="U54" i="13"/>
  <c r="S54" i="13"/>
  <c r="V54" i="13" s="1"/>
  <c r="T38" i="13"/>
  <c r="U38" i="13"/>
  <c r="S38" i="13"/>
  <c r="V38" i="13" s="1"/>
  <c r="U10" i="13"/>
  <c r="T10" i="13"/>
  <c r="S10" i="13"/>
  <c r="V10" i="13" s="1"/>
  <c r="T301" i="13"/>
  <c r="U301" i="13"/>
  <c r="S301" i="13"/>
  <c r="V301" i="13" s="1"/>
  <c r="T285" i="13"/>
  <c r="U285" i="13"/>
  <c r="S285" i="13"/>
  <c r="V285" i="13" s="1"/>
  <c r="T269" i="13"/>
  <c r="U269" i="13"/>
  <c r="S269" i="13"/>
  <c r="V269" i="13" s="1"/>
  <c r="T253" i="13"/>
  <c r="U253" i="13"/>
  <c r="S253" i="13"/>
  <c r="V253" i="13" s="1"/>
  <c r="T237" i="13"/>
  <c r="U237" i="13"/>
  <c r="S237" i="13"/>
  <c r="V237" i="13" s="1"/>
  <c r="T221" i="13"/>
  <c r="U221" i="13"/>
  <c r="S221" i="13"/>
  <c r="V221" i="13" s="1"/>
  <c r="T205" i="13"/>
  <c r="U205" i="13"/>
  <c r="S205" i="13"/>
  <c r="V205" i="13" s="1"/>
  <c r="T189" i="13"/>
  <c r="U189" i="13"/>
  <c r="S189" i="13"/>
  <c r="V189" i="13" s="1"/>
  <c r="T173" i="13"/>
  <c r="U173" i="13"/>
  <c r="S173" i="13"/>
  <c r="V173" i="13" s="1"/>
  <c r="T157" i="13"/>
  <c r="U157" i="13"/>
  <c r="S157" i="13"/>
  <c r="V157" i="13" s="1"/>
  <c r="T141" i="13"/>
  <c r="U141" i="13"/>
  <c r="S141" i="13"/>
  <c r="V141" i="13" s="1"/>
  <c r="T125" i="13"/>
  <c r="U125" i="13"/>
  <c r="S125" i="13"/>
  <c r="V125" i="13" s="1"/>
  <c r="T109" i="13"/>
  <c r="U109" i="13"/>
  <c r="S109" i="13"/>
  <c r="V109" i="13" s="1"/>
  <c r="T93" i="13"/>
  <c r="U93" i="13"/>
  <c r="S93" i="13"/>
  <c r="V93" i="13" s="1"/>
  <c r="T77" i="13"/>
  <c r="U77" i="13"/>
  <c r="S77" i="13"/>
  <c r="V77" i="13" s="1"/>
  <c r="T61" i="13"/>
  <c r="U61" i="13"/>
  <c r="S61" i="13"/>
  <c r="V61" i="13" s="1"/>
  <c r="T45" i="13"/>
  <c r="U45" i="13"/>
  <c r="S45" i="13"/>
  <c r="V45" i="13" s="1"/>
  <c r="T25" i="13"/>
  <c r="U25" i="13"/>
  <c r="S25" i="13"/>
  <c r="V25" i="13" s="1"/>
  <c r="T584" i="13"/>
  <c r="U584" i="13"/>
  <c r="S584" i="13"/>
  <c r="V584" i="13" s="1"/>
  <c r="T564" i="13"/>
  <c r="U564" i="13"/>
  <c r="S564" i="13"/>
  <c r="V564" i="13" s="1"/>
  <c r="T544" i="13"/>
  <c r="U544" i="13"/>
  <c r="S544" i="13"/>
  <c r="V544" i="13" s="1"/>
  <c r="U562" i="13"/>
  <c r="S562" i="13"/>
  <c r="V562" i="13" s="1"/>
  <c r="T562" i="13"/>
  <c r="U582" i="13"/>
  <c r="S582" i="13"/>
  <c r="V582" i="13" s="1"/>
  <c r="T582" i="13"/>
  <c r="U550" i="13"/>
  <c r="S550" i="13"/>
  <c r="V550" i="13" s="1"/>
  <c r="T550" i="13"/>
  <c r="T579" i="13"/>
  <c r="S579" i="13"/>
  <c r="V579" i="13" s="1"/>
  <c r="U579" i="13"/>
  <c r="T563" i="13"/>
  <c r="S563" i="13"/>
  <c r="V563" i="13" s="1"/>
  <c r="U563" i="13"/>
  <c r="T547" i="13"/>
  <c r="S547" i="13"/>
  <c r="V547" i="13" s="1"/>
  <c r="U547" i="13"/>
  <c r="T531" i="13"/>
  <c r="S531" i="13"/>
  <c r="V531" i="13" s="1"/>
  <c r="U531" i="13"/>
  <c r="T515" i="13"/>
  <c r="S515" i="13"/>
  <c r="V515" i="13" s="1"/>
  <c r="U515" i="13"/>
  <c r="T499" i="13"/>
  <c r="S499" i="13"/>
  <c r="V499" i="13" s="1"/>
  <c r="U499" i="13"/>
  <c r="T483" i="13"/>
  <c r="S483" i="13"/>
  <c r="V483" i="13" s="1"/>
  <c r="U483" i="13"/>
  <c r="T467" i="13"/>
  <c r="U467" i="13"/>
  <c r="S467" i="13"/>
  <c r="V467" i="13" s="1"/>
  <c r="T451" i="13"/>
  <c r="U451" i="13"/>
  <c r="S451" i="13"/>
  <c r="V451" i="13" s="1"/>
  <c r="T435" i="13"/>
  <c r="U435" i="13"/>
  <c r="S435" i="13"/>
  <c r="V435" i="13" s="1"/>
  <c r="T419" i="13"/>
  <c r="U419" i="13"/>
  <c r="S419" i="13"/>
  <c r="V419" i="13" s="1"/>
  <c r="T403" i="13"/>
  <c r="U403" i="13"/>
  <c r="S403" i="13"/>
  <c r="V403" i="13" s="1"/>
  <c r="T387" i="13"/>
  <c r="U387" i="13"/>
  <c r="S387" i="13"/>
  <c r="V387" i="13" s="1"/>
  <c r="T371" i="13"/>
  <c r="U371" i="13"/>
  <c r="S371" i="13"/>
  <c r="V371" i="13" s="1"/>
  <c r="T355" i="13"/>
  <c r="U355" i="13"/>
  <c r="S355" i="13"/>
  <c r="V355" i="13" s="1"/>
  <c r="U326" i="13"/>
  <c r="T326" i="13"/>
  <c r="S326" i="13"/>
  <c r="V326" i="13" s="1"/>
  <c r="U526" i="13"/>
  <c r="T526" i="13"/>
  <c r="S526" i="13"/>
  <c r="V526" i="13" s="1"/>
  <c r="U510" i="13"/>
  <c r="T510" i="13"/>
  <c r="S510" i="13"/>
  <c r="V510" i="13" s="1"/>
  <c r="U494" i="13"/>
  <c r="T494" i="13"/>
  <c r="S494" i="13"/>
  <c r="V494" i="13" s="1"/>
  <c r="U478" i="13"/>
  <c r="T478" i="13"/>
  <c r="S478" i="13"/>
  <c r="V478" i="13" s="1"/>
  <c r="U462" i="13"/>
  <c r="T462" i="13"/>
  <c r="S462" i="13"/>
  <c r="V462" i="13" s="1"/>
  <c r="U446" i="13"/>
  <c r="T446" i="13"/>
  <c r="S446" i="13"/>
  <c r="V446" i="13" s="1"/>
  <c r="U430" i="13"/>
  <c r="T430" i="13"/>
  <c r="S430" i="13"/>
  <c r="V430" i="13" s="1"/>
  <c r="U414" i="13"/>
  <c r="T414" i="13"/>
  <c r="S414" i="13"/>
  <c r="V414" i="13" s="1"/>
  <c r="U398" i="13"/>
  <c r="T398" i="13"/>
  <c r="S398" i="13"/>
  <c r="V398" i="13" s="1"/>
  <c r="U382" i="13"/>
  <c r="T382" i="13"/>
  <c r="S382" i="13"/>
  <c r="V382" i="13" s="1"/>
  <c r="U366" i="13"/>
  <c r="T366" i="13"/>
  <c r="S366" i="13"/>
  <c r="V366" i="13" s="1"/>
  <c r="T349" i="13"/>
  <c r="U349" i="13"/>
  <c r="S349" i="13"/>
  <c r="V349" i="13" s="1"/>
  <c r="T585" i="13"/>
  <c r="U585" i="13"/>
  <c r="S585" i="13"/>
  <c r="V585" i="13" s="1"/>
  <c r="S569" i="13"/>
  <c r="V569" i="13" s="1"/>
  <c r="U569" i="13"/>
  <c r="T569" i="13"/>
  <c r="T553" i="13"/>
  <c r="U553" i="13"/>
  <c r="S553" i="13"/>
  <c r="V553" i="13" s="1"/>
  <c r="T537" i="13"/>
  <c r="U537" i="13"/>
  <c r="S537" i="13"/>
  <c r="V537" i="13" s="1"/>
  <c r="T521" i="13"/>
  <c r="U521" i="13"/>
  <c r="S521" i="13"/>
  <c r="V521" i="13" s="1"/>
  <c r="T505" i="13"/>
  <c r="U505" i="13"/>
  <c r="S505" i="13"/>
  <c r="V505" i="13" s="1"/>
  <c r="S489" i="13"/>
  <c r="V489" i="13" s="1"/>
  <c r="U489" i="13"/>
  <c r="T489" i="13"/>
  <c r="T473" i="13"/>
  <c r="U473" i="13"/>
  <c r="S473" i="13"/>
  <c r="V473" i="13" s="1"/>
  <c r="T457" i="13"/>
  <c r="U457" i="13"/>
  <c r="S457" i="13"/>
  <c r="V457" i="13" s="1"/>
  <c r="T441" i="13"/>
  <c r="U441" i="13"/>
  <c r="S441" i="13"/>
  <c r="V441" i="13" s="1"/>
  <c r="T425" i="13"/>
  <c r="U425" i="13"/>
  <c r="S425" i="13"/>
  <c r="V425" i="13" s="1"/>
  <c r="T409" i="13"/>
  <c r="U409" i="13"/>
  <c r="S409" i="13"/>
  <c r="V409" i="13" s="1"/>
  <c r="T393" i="13"/>
  <c r="U393" i="13"/>
  <c r="S393" i="13"/>
  <c r="V393" i="13" s="1"/>
  <c r="T377" i="13"/>
  <c r="U377" i="13"/>
  <c r="S377" i="13"/>
  <c r="V377" i="13" s="1"/>
  <c r="T361" i="13"/>
  <c r="U361" i="13"/>
  <c r="S361" i="13"/>
  <c r="V361" i="13" s="1"/>
  <c r="U338" i="13"/>
  <c r="T338" i="13"/>
  <c r="S338" i="13"/>
  <c r="V338" i="13" s="1"/>
  <c r="T532" i="13"/>
  <c r="U532" i="13"/>
  <c r="S532" i="13"/>
  <c r="V532" i="13" s="1"/>
  <c r="T516" i="13"/>
  <c r="U516" i="13"/>
  <c r="S516" i="13"/>
  <c r="V516" i="13" s="1"/>
  <c r="T500" i="13"/>
  <c r="U500" i="13"/>
  <c r="S500" i="13"/>
  <c r="V500" i="13" s="1"/>
  <c r="T484" i="13"/>
  <c r="U484" i="13"/>
  <c r="S484" i="13"/>
  <c r="V484" i="13" s="1"/>
  <c r="T468" i="13"/>
  <c r="U468" i="13"/>
  <c r="S468" i="13"/>
  <c r="V468" i="13" s="1"/>
  <c r="T452" i="13"/>
  <c r="U452" i="13"/>
  <c r="S452" i="13"/>
  <c r="V452" i="13" s="1"/>
  <c r="T436" i="13"/>
  <c r="U436" i="13"/>
  <c r="S436" i="13"/>
  <c r="V436" i="13" s="1"/>
  <c r="T420" i="13"/>
  <c r="U420" i="13"/>
  <c r="S420" i="13"/>
  <c r="V420" i="13" s="1"/>
  <c r="T404" i="13"/>
  <c r="U404" i="13"/>
  <c r="S404" i="13"/>
  <c r="V404" i="13" s="1"/>
  <c r="T388" i="13"/>
  <c r="U388" i="13"/>
  <c r="S388" i="13"/>
  <c r="V388" i="13" s="1"/>
  <c r="T372" i="13"/>
  <c r="U372" i="13"/>
  <c r="S372" i="13"/>
  <c r="V372" i="13" s="1"/>
  <c r="T356" i="13"/>
  <c r="U356" i="13"/>
  <c r="S356" i="13"/>
  <c r="V356" i="13" s="1"/>
  <c r="T329" i="13"/>
  <c r="U329" i="13"/>
  <c r="S329" i="13"/>
  <c r="V329" i="13" s="1"/>
  <c r="T340" i="13"/>
  <c r="U340" i="13"/>
  <c r="S340" i="13"/>
  <c r="V340" i="13" s="1"/>
  <c r="T324" i="13"/>
  <c r="U324" i="13"/>
  <c r="S324" i="13"/>
  <c r="V324" i="13" s="1"/>
  <c r="T308" i="13"/>
  <c r="U308" i="13"/>
  <c r="S308" i="13"/>
  <c r="V308" i="13" s="1"/>
  <c r="T292" i="13"/>
  <c r="U292" i="13"/>
  <c r="S292" i="13"/>
  <c r="V292" i="13" s="1"/>
  <c r="T276" i="13"/>
  <c r="U276" i="13"/>
  <c r="S276" i="13"/>
  <c r="V276" i="13" s="1"/>
  <c r="T260" i="13"/>
  <c r="U260" i="13"/>
  <c r="S260" i="13"/>
  <c r="V260" i="13" s="1"/>
  <c r="T244" i="13"/>
  <c r="U244" i="13"/>
  <c r="S244" i="13"/>
  <c r="V244" i="13" s="1"/>
  <c r="T228" i="13"/>
  <c r="U228" i="13"/>
  <c r="S228" i="13"/>
  <c r="V228" i="13" s="1"/>
  <c r="T212" i="13"/>
  <c r="U212" i="13"/>
  <c r="S212" i="13"/>
  <c r="V212" i="13" s="1"/>
  <c r="T196" i="13"/>
  <c r="U196" i="13"/>
  <c r="S196" i="13"/>
  <c r="V196" i="13" s="1"/>
  <c r="T180" i="13"/>
  <c r="U180" i="13"/>
  <c r="S180" i="13"/>
  <c r="V180" i="13" s="1"/>
  <c r="T164" i="13"/>
  <c r="U164" i="13"/>
  <c r="S164" i="13"/>
  <c r="V164" i="13" s="1"/>
  <c r="T148" i="13"/>
  <c r="U148" i="13"/>
  <c r="S148" i="13"/>
  <c r="V148" i="13" s="1"/>
  <c r="T132" i="13"/>
  <c r="U132" i="13"/>
  <c r="S132" i="13"/>
  <c r="V132" i="13" s="1"/>
  <c r="T116" i="13"/>
  <c r="U116" i="13"/>
  <c r="S116" i="13"/>
  <c r="V116" i="13" s="1"/>
  <c r="T100" i="13"/>
  <c r="U100" i="13"/>
  <c r="S100" i="13"/>
  <c r="V100" i="13" s="1"/>
  <c r="T84" i="13"/>
  <c r="U84" i="13"/>
  <c r="S84" i="13"/>
  <c r="V84" i="13" s="1"/>
  <c r="T68" i="13"/>
  <c r="U68" i="13"/>
  <c r="S68" i="13"/>
  <c r="V68" i="13" s="1"/>
  <c r="T52" i="13"/>
  <c r="U52" i="13"/>
  <c r="S52" i="13"/>
  <c r="V52" i="13" s="1"/>
  <c r="T36" i="13"/>
  <c r="U36" i="13"/>
  <c r="S36" i="13"/>
  <c r="V36" i="13" s="1"/>
  <c r="T16" i="13"/>
  <c r="S16" i="13"/>
  <c r="V16" i="13" s="1"/>
  <c r="U16" i="13"/>
  <c r="U347" i="13"/>
  <c r="T347" i="13"/>
  <c r="S347" i="13"/>
  <c r="V347" i="13" s="1"/>
  <c r="T331" i="13"/>
  <c r="U331" i="13"/>
  <c r="S331" i="13"/>
  <c r="V331" i="13" s="1"/>
  <c r="U315" i="13"/>
  <c r="T315" i="13"/>
  <c r="S315" i="13"/>
  <c r="V315" i="13" s="1"/>
  <c r="U299" i="13"/>
  <c r="T299" i="13"/>
  <c r="S299" i="13"/>
  <c r="V299" i="13" s="1"/>
  <c r="U283" i="13"/>
  <c r="T283" i="13"/>
  <c r="S283" i="13"/>
  <c r="V283" i="13" s="1"/>
  <c r="T267" i="13"/>
  <c r="U267" i="13"/>
  <c r="S267" i="13"/>
  <c r="V267" i="13" s="1"/>
  <c r="U251" i="13"/>
  <c r="T251" i="13"/>
  <c r="S251" i="13"/>
  <c r="V251" i="13" s="1"/>
  <c r="U235" i="13"/>
  <c r="T235" i="13"/>
  <c r="S235" i="13"/>
  <c r="V235" i="13" s="1"/>
  <c r="U219" i="13"/>
  <c r="T219" i="13"/>
  <c r="S219" i="13"/>
  <c r="V219" i="13" s="1"/>
  <c r="T203" i="13"/>
  <c r="U203" i="13"/>
  <c r="S203" i="13"/>
  <c r="V203" i="13" s="1"/>
  <c r="U187" i="13"/>
  <c r="T187" i="13"/>
  <c r="S187" i="13"/>
  <c r="V187" i="13" s="1"/>
  <c r="U171" i="13"/>
  <c r="T171" i="13"/>
  <c r="S171" i="13"/>
  <c r="V171" i="13" s="1"/>
  <c r="U155" i="13"/>
  <c r="T155" i="13"/>
  <c r="S155" i="13"/>
  <c r="V155" i="13" s="1"/>
  <c r="T139" i="13"/>
  <c r="U139" i="13"/>
  <c r="S139" i="13"/>
  <c r="V139" i="13" s="1"/>
  <c r="T123" i="13"/>
  <c r="U123" i="13"/>
  <c r="S123" i="13"/>
  <c r="V123" i="13" s="1"/>
  <c r="T107" i="13"/>
  <c r="U107" i="13"/>
  <c r="S107" i="13"/>
  <c r="V107" i="13" s="1"/>
  <c r="T91" i="13"/>
  <c r="U91" i="13"/>
  <c r="S91" i="13"/>
  <c r="V91" i="13" s="1"/>
  <c r="T75" i="13"/>
  <c r="U75" i="13"/>
  <c r="S75" i="13"/>
  <c r="V75" i="13" s="1"/>
  <c r="U59" i="13"/>
  <c r="T59" i="13"/>
  <c r="S59" i="13"/>
  <c r="V59" i="13" s="1"/>
  <c r="U43" i="13"/>
  <c r="T43" i="13"/>
  <c r="S43" i="13"/>
  <c r="V43" i="13" s="1"/>
  <c r="U11" i="13"/>
  <c r="T11" i="13"/>
  <c r="S11" i="13"/>
  <c r="V11" i="13" s="1"/>
  <c r="U306" i="13"/>
  <c r="T306" i="13"/>
  <c r="S306" i="13"/>
  <c r="V306" i="13" s="1"/>
  <c r="U290" i="13"/>
  <c r="T290" i="13"/>
  <c r="S290" i="13"/>
  <c r="V290" i="13" s="1"/>
  <c r="U274" i="13"/>
  <c r="T274" i="13"/>
  <c r="S274" i="13"/>
  <c r="V274" i="13" s="1"/>
  <c r="U258" i="13"/>
  <c r="T258" i="13"/>
  <c r="S258" i="13"/>
  <c r="V258" i="13" s="1"/>
  <c r="U242" i="13"/>
  <c r="T242" i="13"/>
  <c r="S242" i="13"/>
  <c r="V242" i="13" s="1"/>
  <c r="U226" i="13"/>
  <c r="T226" i="13"/>
  <c r="S226" i="13"/>
  <c r="V226" i="13" s="1"/>
  <c r="U210" i="13"/>
  <c r="T210" i="13"/>
  <c r="S210" i="13"/>
  <c r="V210" i="13" s="1"/>
  <c r="U194" i="13"/>
  <c r="T194" i="13"/>
  <c r="S194" i="13"/>
  <c r="V194" i="13" s="1"/>
  <c r="U178" i="13"/>
  <c r="T178" i="13"/>
  <c r="S178" i="13"/>
  <c r="V178" i="13" s="1"/>
  <c r="U162" i="13"/>
  <c r="T162" i="13"/>
  <c r="S162" i="13"/>
  <c r="V162" i="13" s="1"/>
  <c r="U146" i="13"/>
  <c r="T146" i="13"/>
  <c r="S146" i="13"/>
  <c r="V146" i="13" s="1"/>
  <c r="U130" i="13"/>
  <c r="T130" i="13"/>
  <c r="S130" i="13"/>
  <c r="V130" i="13" s="1"/>
  <c r="U114" i="13"/>
  <c r="T114" i="13"/>
  <c r="S114" i="13"/>
  <c r="V114" i="13" s="1"/>
  <c r="U98" i="13"/>
  <c r="T98" i="13"/>
  <c r="S98" i="13"/>
  <c r="V98" i="13" s="1"/>
  <c r="U82" i="13"/>
  <c r="T82" i="13"/>
  <c r="S82" i="13"/>
  <c r="V82" i="13" s="1"/>
  <c r="U66" i="13"/>
  <c r="T66" i="13"/>
  <c r="S66" i="13"/>
  <c r="V66" i="13" s="1"/>
  <c r="U50" i="13"/>
  <c r="T50" i="13"/>
  <c r="S50" i="13"/>
  <c r="V50" i="13" s="1"/>
  <c r="U30" i="13"/>
  <c r="T30" i="13"/>
  <c r="S30" i="13"/>
  <c r="V30" i="13" s="1"/>
  <c r="T313" i="13"/>
  <c r="U313" i="13"/>
  <c r="S313" i="13"/>
  <c r="V313" i="13" s="1"/>
  <c r="T297" i="13"/>
  <c r="U297" i="13"/>
  <c r="S297" i="13"/>
  <c r="V297" i="13" s="1"/>
  <c r="T281" i="13"/>
  <c r="U281" i="13"/>
  <c r="S281" i="13"/>
  <c r="V281" i="13" s="1"/>
  <c r="T265" i="13"/>
  <c r="U265" i="13"/>
  <c r="S265" i="13"/>
  <c r="V265" i="13" s="1"/>
  <c r="T249" i="13"/>
  <c r="U249" i="13"/>
  <c r="S249" i="13"/>
  <c r="V249" i="13" s="1"/>
  <c r="T233" i="13"/>
  <c r="U233" i="13"/>
  <c r="S233" i="13"/>
  <c r="V233" i="13" s="1"/>
  <c r="T217" i="13"/>
  <c r="U217" i="13"/>
  <c r="S217" i="13"/>
  <c r="V217" i="13" s="1"/>
  <c r="T201" i="13"/>
  <c r="U201" i="13"/>
  <c r="S201" i="13"/>
  <c r="V201" i="13" s="1"/>
  <c r="T185" i="13"/>
  <c r="U185" i="13"/>
  <c r="S185" i="13"/>
  <c r="V185" i="13" s="1"/>
  <c r="T169" i="13"/>
  <c r="U169" i="13"/>
  <c r="S169" i="13"/>
  <c r="V169" i="13" s="1"/>
  <c r="T153" i="13"/>
  <c r="U153" i="13"/>
  <c r="S153" i="13"/>
  <c r="V153" i="13" s="1"/>
  <c r="T137" i="13"/>
  <c r="U137" i="13"/>
  <c r="S137" i="13"/>
  <c r="V137" i="13" s="1"/>
  <c r="T121" i="13"/>
  <c r="U121" i="13"/>
  <c r="S121" i="13"/>
  <c r="V121" i="13" s="1"/>
  <c r="T105" i="13"/>
  <c r="U105" i="13"/>
  <c r="S105" i="13"/>
  <c r="V105" i="13" s="1"/>
  <c r="T89" i="13"/>
  <c r="U89" i="13"/>
  <c r="S89" i="13"/>
  <c r="V89" i="13" s="1"/>
  <c r="T73" i="13"/>
  <c r="U73" i="13"/>
  <c r="S73" i="13"/>
  <c r="V73" i="13" s="1"/>
  <c r="T57" i="13"/>
  <c r="U57" i="13"/>
  <c r="S57" i="13"/>
  <c r="V57" i="13" s="1"/>
  <c r="T41" i="13"/>
  <c r="U41" i="13"/>
  <c r="S41" i="13"/>
  <c r="V41" i="13" s="1"/>
  <c r="T17" i="13"/>
  <c r="U17" i="13"/>
  <c r="S17" i="13"/>
  <c r="V17" i="13" s="1"/>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8" i="12"/>
  <c r="Q29" i="12"/>
  <c r="Q30" i="12"/>
  <c r="Q31" i="12"/>
  <c r="Q32" i="12"/>
  <c r="Q34" i="12"/>
  <c r="Q35" i="12"/>
  <c r="V13" i="13" l="1"/>
  <c r="V6" i="13"/>
  <c r="V14" i="13"/>
  <c r="V15" i="13"/>
  <c r="V23" i="13"/>
  <c r="V34" i="13"/>
  <c r="V7" i="13"/>
  <c r="AK11" i="41"/>
  <c r="W11" i="41"/>
  <c r="W11" i="12"/>
  <c r="AK11" i="12"/>
  <c r="N5" i="13" l="1"/>
  <c r="W6" i="33" l="1"/>
  <c r="T6" i="33" s="1"/>
  <c r="W5" i="30"/>
  <c r="U5" i="30" s="1"/>
  <c r="W5" i="31"/>
  <c r="S5" i="31" s="1"/>
  <c r="W7" i="54"/>
  <c r="S7" i="54" s="1"/>
  <c r="W5" i="32"/>
  <c r="U5" i="32" s="1"/>
  <c r="W8" i="24"/>
  <c r="S8" i="24" s="1"/>
  <c r="S5" i="30"/>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P26" i="55"/>
  <c r="P25" i="55"/>
  <c r="P24" i="55"/>
  <c r="P23" i="55"/>
  <c r="P22" i="55"/>
  <c r="P21" i="55"/>
  <c r="P19" i="55"/>
  <c r="P18" i="55"/>
  <c r="P17" i="55"/>
  <c r="P16" i="55"/>
  <c r="Q7" i="55"/>
  <c r="P26" i="54"/>
  <c r="P25" i="54"/>
  <c r="P24" i="54"/>
  <c r="P23" i="54"/>
  <c r="P22" i="54"/>
  <c r="P21" i="54"/>
  <c r="P19" i="54"/>
  <c r="P18" i="54"/>
  <c r="P17" i="54"/>
  <c r="P16" i="54"/>
  <c r="Q9" i="54"/>
  <c r="Q7" i="54"/>
  <c r="S6" i="33" l="1"/>
  <c r="V6" i="33" s="1"/>
  <c r="U6" i="33"/>
  <c r="T5" i="31"/>
  <c r="U5" i="31"/>
  <c r="T5" i="30"/>
  <c r="U7" i="54"/>
  <c r="T7" i="54"/>
  <c r="T5" i="13"/>
  <c r="T5" i="32"/>
  <c r="S5" i="32"/>
  <c r="V5" i="32" s="1"/>
  <c r="U8" i="24"/>
  <c r="T8" i="24"/>
  <c r="V8" i="24" s="1"/>
  <c r="V5" i="31"/>
  <c r="AM7" i="41" s="1"/>
  <c r="V7" i="54"/>
  <c r="V5" i="30"/>
  <c r="AL7" i="41" s="1"/>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AN10" i="12" l="1"/>
  <c r="AN10" i="41"/>
  <c r="Z10" i="41"/>
  <c r="Z10" i="12"/>
  <c r="V5" i="27"/>
  <c r="V20" i="24"/>
  <c r="V17" i="24"/>
  <c r="V25" i="24"/>
  <c r="AM7" i="12"/>
  <c r="V43" i="24"/>
  <c r="V47" i="24"/>
  <c r="V44" i="24"/>
  <c r="V5" i="24"/>
  <c r="V12" i="54"/>
  <c r="V42" i="24"/>
  <c r="V13" i="54"/>
  <c r="V46" i="24"/>
  <c r="V10" i="54"/>
  <c r="V40" i="24"/>
  <c r="V45" i="24"/>
  <c r="V39" i="24"/>
  <c r="V41" i="24"/>
  <c r="V10" i="24"/>
  <c r="V38" i="24"/>
  <c r="V12" i="24"/>
  <c r="V13" i="24"/>
  <c r="AF9" i="12" s="1"/>
  <c r="AI18" i="12"/>
  <c r="V14" i="54"/>
  <c r="V6" i="54"/>
  <c r="AG10" i="41" s="1"/>
  <c r="V15" i="54"/>
  <c r="V11" i="54"/>
  <c r="V5" i="54"/>
  <c r="S7" i="12" s="1"/>
  <c r="V9" i="54"/>
  <c r="V8" i="54"/>
  <c r="V36" i="24"/>
  <c r="AF36" i="41" s="1"/>
  <c r="V7" i="24"/>
  <c r="V11" i="24"/>
  <c r="V9" i="24"/>
  <c r="Q37" i="12"/>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96" i="24"/>
  <c r="V160" i="24"/>
  <c r="V224" i="24"/>
  <c r="V288" i="24"/>
  <c r="V352" i="24"/>
  <c r="V416" i="24"/>
  <c r="V480" i="24"/>
  <c r="V544" i="24"/>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268" i="24"/>
  <c r="V332" i="24"/>
  <c r="V396" i="24"/>
  <c r="V460" i="24"/>
  <c r="V524" i="24"/>
  <c r="V588" i="24"/>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597" i="26"/>
  <c r="V422" i="26"/>
  <c r="V486" i="26"/>
  <c r="V384" i="26"/>
  <c r="V448" i="26"/>
  <c r="V512" i="26"/>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74" i="24"/>
  <c r="V138" i="24"/>
  <c r="V202" i="24"/>
  <c r="V266" i="24"/>
  <c r="V330" i="24"/>
  <c r="V394" i="24"/>
  <c r="V458" i="24"/>
  <c r="V522" i="24"/>
  <c r="V586" i="24"/>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93" i="24"/>
  <c r="V157" i="24"/>
  <c r="V221" i="24"/>
  <c r="V27" i="26"/>
  <c r="AH11" i="12" s="1"/>
  <c r="V78" i="24"/>
  <c r="V142" i="24"/>
  <c r="V206" i="24"/>
  <c r="V270" i="24"/>
  <c r="V334" i="24"/>
  <c r="V398" i="24"/>
  <c r="V462" i="24"/>
  <c r="V526" i="24"/>
  <c r="V590" i="24"/>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81" i="24"/>
  <c r="V145" i="24"/>
  <c r="V209" i="24"/>
  <c r="V5" i="33"/>
  <c r="AO16" i="41" s="1"/>
  <c r="V50" i="24"/>
  <c r="V114" i="24"/>
  <c r="V178" i="24"/>
  <c r="V242" i="24"/>
  <c r="V306" i="24"/>
  <c r="V370" i="24"/>
  <c r="V434" i="24"/>
  <c r="V498" i="24"/>
  <c r="V562" i="24"/>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289" i="26"/>
  <c r="V353" i="26"/>
  <c r="V417" i="26"/>
  <c r="V481" i="26"/>
  <c r="V11" i="27"/>
  <c r="U8" i="12" s="1"/>
  <c r="V181" i="55"/>
  <c r="V245" i="55"/>
  <c r="V309" i="55"/>
  <c r="V373" i="55"/>
  <c r="V437" i="55"/>
  <c r="V545" i="26"/>
  <c r="V589" i="33"/>
  <c r="V48" i="24"/>
  <c r="V112" i="24"/>
  <c r="V176" i="24"/>
  <c r="V240" i="24"/>
  <c r="V304" i="24"/>
  <c r="V368" i="24"/>
  <c r="V432" i="24"/>
  <c r="V496" i="24"/>
  <c r="V560" i="24"/>
  <c r="V57" i="24"/>
  <c r="V121" i="24"/>
  <c r="V185" i="24"/>
  <c r="V261" i="33"/>
  <c r="V325" i="33"/>
  <c r="V389" i="33"/>
  <c r="V453" i="33"/>
  <c r="V517" i="33"/>
  <c r="V41" i="55"/>
  <c r="V105" i="55"/>
  <c r="V169" i="55"/>
  <c r="V233" i="55"/>
  <c r="V297" i="55"/>
  <c r="V361" i="55"/>
  <c r="V425" i="55"/>
  <c r="V261" i="28"/>
  <c r="V325" i="28"/>
  <c r="V389" i="28"/>
  <c r="AL7" i="12"/>
  <c r="V109" i="24"/>
  <c r="V173" i="24"/>
  <c r="V237" i="24"/>
  <c r="V526" i="34"/>
  <c r="V590" i="34"/>
  <c r="V565" i="33"/>
  <c r="V377" i="28"/>
  <c r="V585" i="26"/>
  <c r="V90" i="26"/>
  <c r="V427" i="26"/>
  <c r="V491" i="26"/>
  <c r="V88" i="24"/>
  <c r="V152" i="24"/>
  <c r="V216" i="24"/>
  <c r="V280" i="24"/>
  <c r="V344" i="24"/>
  <c r="V408" i="24"/>
  <c r="V472" i="24"/>
  <c r="V536" i="24"/>
  <c r="V600" i="24"/>
  <c r="V97" i="24"/>
  <c r="V161" i="24"/>
  <c r="V225" i="24"/>
  <c r="V253" i="33"/>
  <c r="V317" i="33"/>
  <c r="V381" i="33"/>
  <c r="V445" i="33"/>
  <c r="V509" i="33"/>
  <c r="V589" i="26"/>
  <c r="V568" i="26"/>
  <c r="V284" i="24"/>
  <c r="V348" i="24"/>
  <c r="V412" i="24"/>
  <c r="V476" i="24"/>
  <c r="V540" i="24"/>
  <c r="V604" i="24"/>
  <c r="V101" i="24"/>
  <c r="V165" i="24"/>
  <c r="V229" i="24"/>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0" i="24"/>
  <c r="V124" i="24"/>
  <c r="V188" i="24"/>
  <c r="V246" i="24"/>
  <c r="V310" i="24"/>
  <c r="V374" i="24"/>
  <c r="V438" i="24"/>
  <c r="V502" i="24"/>
  <c r="V566" i="24"/>
  <c r="V221" i="55"/>
  <c r="V285" i="55"/>
  <c r="V349" i="55"/>
  <c r="V413" i="55"/>
  <c r="V37" i="28"/>
  <c r="V101" i="28"/>
  <c r="V225" i="55"/>
  <c r="V289" i="55"/>
  <c r="V353" i="55"/>
  <c r="V417" i="55"/>
  <c r="V169" i="28"/>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297" i="24"/>
  <c r="V361" i="24"/>
  <c r="V425" i="24"/>
  <c r="V489" i="24"/>
  <c r="V553" i="24"/>
  <c r="V90" i="24"/>
  <c r="V154" i="24"/>
  <c r="V218" i="24"/>
  <c r="V282" i="24"/>
  <c r="V346" i="24"/>
  <c r="V410" i="24"/>
  <c r="V474" i="24"/>
  <c r="V538" i="24"/>
  <c r="V602" i="24"/>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94" i="24"/>
  <c r="V158" i="24"/>
  <c r="V222" i="24"/>
  <c r="V286" i="24"/>
  <c r="V350" i="24"/>
  <c r="V414" i="24"/>
  <c r="V478" i="24"/>
  <c r="V542" i="24"/>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273" i="24"/>
  <c r="V337" i="24"/>
  <c r="V401" i="24"/>
  <c r="V465" i="24"/>
  <c r="V529" i="24"/>
  <c r="V593" i="24"/>
  <c r="V66" i="24"/>
  <c r="V130" i="24"/>
  <c r="V194" i="24"/>
  <c r="V258" i="24"/>
  <c r="V322" i="24"/>
  <c r="V386" i="24"/>
  <c r="V450" i="24"/>
  <c r="V514" i="24"/>
  <c r="V578" i="24"/>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359" i="55"/>
  <c r="V423" i="55"/>
  <c r="V167" i="28"/>
  <c r="V256" i="28"/>
  <c r="V320" i="28"/>
  <c r="V384" i="28"/>
  <c r="V448" i="28"/>
  <c r="V512" i="28"/>
  <c r="V576" i="28"/>
  <c r="V155" i="28"/>
  <c r="V77" i="26"/>
  <c r="V141" i="26"/>
  <c r="V205" i="26"/>
  <c r="V605" i="26"/>
  <c r="V102" i="24"/>
  <c r="V166" i="24"/>
  <c r="V230" i="24"/>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86" i="24"/>
  <c r="V150" i="24"/>
  <c r="V214" i="24"/>
  <c r="V262" i="24"/>
  <c r="V326" i="24"/>
  <c r="V390" i="24"/>
  <c r="V454" i="24"/>
  <c r="V518" i="24"/>
  <c r="V582" i="24"/>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80" i="24"/>
  <c r="V144" i="24"/>
  <c r="V208" i="24"/>
  <c r="V272" i="24"/>
  <c r="V336" i="24"/>
  <c r="V400" i="24"/>
  <c r="V464" i="24"/>
  <c r="V528" i="24"/>
  <c r="V592" i="24"/>
  <c r="AF8" i="12"/>
  <c r="R8" i="12"/>
  <c r="AF8" i="41"/>
  <c r="V89" i="24"/>
  <c r="V153" i="24"/>
  <c r="V217" i="24"/>
  <c r="V265" i="24"/>
  <c r="V329" i="24"/>
  <c r="V393" i="24"/>
  <c r="V457" i="24"/>
  <c r="V521" i="24"/>
  <c r="V585" i="24"/>
  <c r="V58" i="24"/>
  <c r="V122" i="24"/>
  <c r="V186" i="24"/>
  <c r="V250" i="24"/>
  <c r="V314" i="24"/>
  <c r="V378" i="24"/>
  <c r="V442" i="24"/>
  <c r="V506" i="24"/>
  <c r="V570" i="24"/>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52" i="24"/>
  <c r="V116" i="24"/>
  <c r="V180" i="24"/>
  <c r="V244" i="24"/>
  <c r="V308" i="24"/>
  <c r="V372" i="24"/>
  <c r="V436" i="24"/>
  <c r="V500" i="24"/>
  <c r="V564" i="24"/>
  <c r="V77" i="24"/>
  <c r="V141" i="24"/>
  <c r="V205" i="24"/>
  <c r="V253" i="24"/>
  <c r="V317" i="24"/>
  <c r="V381" i="24"/>
  <c r="V445" i="24"/>
  <c r="V509" i="24"/>
  <c r="V573" i="24"/>
  <c r="V62" i="24"/>
  <c r="V126" i="24"/>
  <c r="V190" i="24"/>
  <c r="V254" i="24"/>
  <c r="V318" i="24"/>
  <c r="V382" i="24"/>
  <c r="V446" i="24"/>
  <c r="V510" i="24"/>
  <c r="V574" i="24"/>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56" i="24"/>
  <c r="V120" i="24"/>
  <c r="V184" i="24"/>
  <c r="V248" i="24"/>
  <c r="V312" i="24"/>
  <c r="V376" i="24"/>
  <c r="V440" i="24"/>
  <c r="V504" i="24"/>
  <c r="V568" i="24"/>
  <c r="V65" i="24"/>
  <c r="V129" i="24"/>
  <c r="V193" i="24"/>
  <c r="V305" i="24"/>
  <c r="V369" i="24"/>
  <c r="V433" i="24"/>
  <c r="V497" i="24"/>
  <c r="V561" i="24"/>
  <c r="AE36" i="41"/>
  <c r="Q36" i="12"/>
  <c r="Q36" i="41"/>
  <c r="AE36" i="12"/>
  <c r="V98" i="24"/>
  <c r="V162" i="24"/>
  <c r="V226" i="24"/>
  <c r="V290" i="24"/>
  <c r="V354" i="24"/>
  <c r="V418" i="24"/>
  <c r="V482" i="24"/>
  <c r="V546" i="24"/>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252" i="24"/>
  <c r="V316" i="24"/>
  <c r="V380" i="24"/>
  <c r="V444" i="24"/>
  <c r="V508" i="24"/>
  <c r="V572" i="24"/>
  <c r="V37" i="24"/>
  <c r="AF37" i="41" s="1"/>
  <c r="V69" i="24"/>
  <c r="V133" i="24"/>
  <c r="V197" i="24"/>
  <c r="V245" i="24"/>
  <c r="V309" i="24"/>
  <c r="V373" i="24"/>
  <c r="V437" i="24"/>
  <c r="V501" i="24"/>
  <c r="V565" i="24"/>
  <c r="V54" i="24"/>
  <c r="V118" i="24"/>
  <c r="V182" i="24"/>
  <c r="V294" i="24"/>
  <c r="V358" i="24"/>
  <c r="V422" i="24"/>
  <c r="V486" i="24"/>
  <c r="V550" i="24"/>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64" i="24"/>
  <c r="V128" i="24"/>
  <c r="V192" i="24"/>
  <c r="V256" i="24"/>
  <c r="V320" i="24"/>
  <c r="V384" i="24"/>
  <c r="V448" i="24"/>
  <c r="V512" i="24"/>
  <c r="V576" i="24"/>
  <c r="V73" i="24"/>
  <c r="V137" i="24"/>
  <c r="V201" i="24"/>
  <c r="AF33" i="41"/>
  <c r="R33" i="12"/>
  <c r="AF33" i="12"/>
  <c r="V106" i="24"/>
  <c r="V170" i="24"/>
  <c r="V234" i="24"/>
  <c r="V298" i="24"/>
  <c r="V362" i="24"/>
  <c r="V426" i="24"/>
  <c r="V490" i="24"/>
  <c r="V554" i="24"/>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61" i="24"/>
  <c r="V125" i="24"/>
  <c r="V189" i="24"/>
  <c r="V110" i="24"/>
  <c r="V174" i="24"/>
  <c r="V238" i="24"/>
  <c r="V302" i="24"/>
  <c r="V366" i="24"/>
  <c r="V430" i="24"/>
  <c r="V494" i="24"/>
  <c r="V558" i="24"/>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AF13" i="41"/>
  <c r="R13" i="12"/>
  <c r="AF13" i="12"/>
  <c r="V49" i="24"/>
  <c r="V113" i="24"/>
  <c r="V177" i="24"/>
  <c r="V241" i="24"/>
  <c r="V82" i="24"/>
  <c r="V146" i="24"/>
  <c r="V210" i="24"/>
  <c r="V274" i="24"/>
  <c r="V338" i="24"/>
  <c r="V402" i="24"/>
  <c r="V466" i="24"/>
  <c r="V530" i="24"/>
  <c r="V594" i="24"/>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92" i="24"/>
  <c r="V156" i="24"/>
  <c r="V220" i="24"/>
  <c r="V300" i="24"/>
  <c r="V364" i="24"/>
  <c r="V428" i="24"/>
  <c r="V492" i="24"/>
  <c r="V556" i="24"/>
  <c r="V21" i="24"/>
  <c r="R11" i="12" s="1"/>
  <c r="V53" i="24"/>
  <c r="V117" i="24"/>
  <c r="V181" i="24"/>
  <c r="V293" i="24"/>
  <c r="V357" i="24"/>
  <c r="V421" i="24"/>
  <c r="V485" i="24"/>
  <c r="V549" i="24"/>
  <c r="V278" i="24"/>
  <c r="V342" i="24"/>
  <c r="V406" i="24"/>
  <c r="V470" i="24"/>
  <c r="V534" i="24"/>
  <c r="V598" i="24"/>
  <c r="D323" i="20"/>
  <c r="D324" i="20"/>
  <c r="D325" i="20"/>
  <c r="D326" i="20"/>
  <c r="D327" i="20"/>
  <c r="D328" i="20"/>
  <c r="D330" i="20"/>
  <c r="D331" i="20"/>
  <c r="D332" i="20"/>
  <c r="D333" i="20"/>
  <c r="D334" i="20"/>
  <c r="D335" i="20"/>
  <c r="D336" i="20"/>
  <c r="D337" i="20"/>
  <c r="D339" i="20"/>
  <c r="D340" i="20"/>
  <c r="D341" i="20"/>
  <c r="D342" i="20"/>
  <c r="D343" i="20"/>
  <c r="D344" i="20"/>
  <c r="D345" i="20"/>
  <c r="D346" i="20"/>
  <c r="D347" i="20"/>
  <c r="D348" i="20"/>
  <c r="D349" i="20"/>
  <c r="D350" i="20"/>
  <c r="D351" i="20"/>
  <c r="D352" i="20"/>
  <c r="D353" i="20"/>
  <c r="D355" i="20"/>
  <c r="D356" i="20"/>
  <c r="D357" i="20"/>
  <c r="D359" i="20"/>
  <c r="D360" i="20"/>
  <c r="D361" i="20"/>
  <c r="D362" i="20"/>
  <c r="D363" i="20"/>
  <c r="D364" i="20"/>
  <c r="D365" i="20"/>
  <c r="D366" i="20"/>
  <c r="D367" i="20"/>
  <c r="D368" i="20"/>
  <c r="D369" i="20"/>
  <c r="D371" i="20"/>
  <c r="D372" i="20"/>
  <c r="D373" i="20"/>
  <c r="D375" i="20"/>
  <c r="D376" i="20"/>
  <c r="D377" i="20"/>
  <c r="D378" i="20"/>
  <c r="D379" i="20"/>
  <c r="D380" i="20"/>
  <c r="D381" i="20"/>
  <c r="D382" i="20"/>
  <c r="D383" i="20"/>
  <c r="D384" i="20"/>
  <c r="D385" i="20"/>
  <c r="D387" i="20"/>
  <c r="D388" i="20"/>
  <c r="D389" i="20"/>
  <c r="D391" i="20"/>
  <c r="D392" i="20"/>
  <c r="D393" i="20"/>
  <c r="D394" i="20"/>
  <c r="D395" i="20"/>
  <c r="D396" i="20"/>
  <c r="D397" i="20"/>
  <c r="D398" i="20"/>
  <c r="D399" i="20"/>
  <c r="D400" i="20"/>
  <c r="D401" i="20"/>
  <c r="D403" i="20"/>
  <c r="D404" i="20"/>
  <c r="D405" i="20"/>
  <c r="D407" i="20"/>
  <c r="D408" i="20"/>
  <c r="D409" i="20"/>
  <c r="D410" i="20"/>
  <c r="D411" i="20"/>
  <c r="D412" i="20"/>
  <c r="D413" i="20"/>
  <c r="D414" i="20"/>
  <c r="D415" i="20"/>
  <c r="D416" i="20"/>
  <c r="D417" i="20"/>
  <c r="D418" i="20"/>
  <c r="D419" i="20"/>
  <c r="D420" i="20"/>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D320" i="20"/>
  <c r="C20" i="20"/>
  <c r="D20" i="20" s="1"/>
  <c r="C21" i="20"/>
  <c r="D21" i="20" s="1"/>
  <c r="C22" i="20"/>
  <c r="D22" i="20" s="1"/>
  <c r="C23" i="20"/>
  <c r="D23" i="20" s="1"/>
  <c r="D24" i="20"/>
  <c r="C25" i="20"/>
  <c r="D25" i="20" s="1"/>
  <c r="C26" i="20"/>
  <c r="D26" i="20" s="1"/>
  <c r="C27" i="20"/>
  <c r="D27" i="20" s="1"/>
  <c r="C28" i="20"/>
  <c r="D28" i="20" s="1"/>
  <c r="C29" i="20"/>
  <c r="D29" i="20" s="1"/>
  <c r="C30" i="20"/>
  <c r="D30" i="20" s="1"/>
  <c r="C31" i="20"/>
  <c r="D31" i="20" s="1"/>
  <c r="C32" i="20"/>
  <c r="D32" i="20" s="1"/>
  <c r="C33" i="20"/>
  <c r="D33" i="20" s="1"/>
  <c r="C34" i="20"/>
  <c r="D34" i="20" s="1"/>
  <c r="C35" i="20"/>
  <c r="D35" i="20" s="1"/>
  <c r="C36" i="20"/>
  <c r="D36" i="20" s="1"/>
  <c r="C37" i="20"/>
  <c r="D37" i="20" s="1"/>
  <c r="C38" i="20"/>
  <c r="D38" i="20" s="1"/>
  <c r="C39" i="20"/>
  <c r="D39" i="20" s="1"/>
  <c r="C40" i="20"/>
  <c r="D40" i="20" s="1"/>
  <c r="C41" i="20"/>
  <c r="D41" i="20" s="1"/>
  <c r="C42" i="20"/>
  <c r="D42" i="20" s="1"/>
  <c r="C43" i="20"/>
  <c r="D43" i="20" s="1"/>
  <c r="C44" i="20"/>
  <c r="D44" i="20" s="1"/>
  <c r="C45" i="20"/>
  <c r="D45" i="20" s="1"/>
  <c r="C46" i="20"/>
  <c r="D46" i="20" s="1"/>
  <c r="C47" i="20"/>
  <c r="D47" i="20" s="1"/>
  <c r="C48" i="20"/>
  <c r="D48" i="20" s="1"/>
  <c r="C49" i="20"/>
  <c r="D49" i="20" s="1"/>
  <c r="C50" i="20"/>
  <c r="D50" i="20" s="1"/>
  <c r="C51" i="20"/>
  <c r="D51" i="20" s="1"/>
  <c r="C52" i="20"/>
  <c r="D52" i="20" s="1"/>
  <c r="C53" i="20"/>
  <c r="D53" i="20" s="1"/>
  <c r="C54" i="20"/>
  <c r="D54" i="20" s="1"/>
  <c r="C55" i="20"/>
  <c r="D55" i="20" s="1"/>
  <c r="C56" i="20"/>
  <c r="D56" i="20" s="1"/>
  <c r="C57" i="20"/>
  <c r="D57" i="20" s="1"/>
  <c r="C58" i="20"/>
  <c r="D58" i="20" s="1"/>
  <c r="C59" i="20"/>
  <c r="D59" i="20" s="1"/>
  <c r="C60" i="20"/>
  <c r="D60" i="20" s="1"/>
  <c r="C61" i="20"/>
  <c r="D61" i="20" s="1"/>
  <c r="C62" i="20"/>
  <c r="D62" i="20" s="1"/>
  <c r="C63" i="20"/>
  <c r="D63" i="20" s="1"/>
  <c r="C64" i="20"/>
  <c r="D64" i="20" s="1"/>
  <c r="C65" i="20"/>
  <c r="D65" i="20" s="1"/>
  <c r="C66" i="20"/>
  <c r="D66" i="20" s="1"/>
  <c r="C67" i="20"/>
  <c r="D67" i="20" s="1"/>
  <c r="C68" i="20"/>
  <c r="D68" i="20" s="1"/>
  <c r="C69" i="20"/>
  <c r="D69" i="20" s="1"/>
  <c r="C70" i="20"/>
  <c r="D70" i="20" s="1"/>
  <c r="C71" i="20"/>
  <c r="D71" i="20" s="1"/>
  <c r="C72" i="20"/>
  <c r="D72" i="20" s="1"/>
  <c r="C73" i="20"/>
  <c r="D73" i="20" s="1"/>
  <c r="C74" i="20"/>
  <c r="D74" i="20" s="1"/>
  <c r="C75" i="20"/>
  <c r="D75" i="20" s="1"/>
  <c r="C76" i="20"/>
  <c r="D76" i="20" s="1"/>
  <c r="C77" i="20"/>
  <c r="D77" i="20" s="1"/>
  <c r="C78" i="20"/>
  <c r="D78" i="20" s="1"/>
  <c r="C79" i="20"/>
  <c r="D79" i="20" s="1"/>
  <c r="C80" i="20"/>
  <c r="D80" i="20" s="1"/>
  <c r="C81" i="20"/>
  <c r="D81" i="20" s="1"/>
  <c r="C82" i="20"/>
  <c r="D82" i="20" s="1"/>
  <c r="C83" i="20"/>
  <c r="D83" i="20" s="1"/>
  <c r="C84" i="20"/>
  <c r="D84" i="20" s="1"/>
  <c r="C85" i="20"/>
  <c r="D85" i="20" s="1"/>
  <c r="C86" i="20"/>
  <c r="D86" i="20" s="1"/>
  <c r="C87" i="20"/>
  <c r="D87" i="20" s="1"/>
  <c r="C88" i="20"/>
  <c r="D88" i="20" s="1"/>
  <c r="C89" i="20"/>
  <c r="D89" i="20" s="1"/>
  <c r="C90" i="20"/>
  <c r="D90" i="20" s="1"/>
  <c r="C91" i="20"/>
  <c r="D91" i="20" s="1"/>
  <c r="C92" i="20"/>
  <c r="D92" i="20" s="1"/>
  <c r="C93" i="20"/>
  <c r="D93" i="20" s="1"/>
  <c r="C94" i="20"/>
  <c r="D94" i="20" s="1"/>
  <c r="C95" i="20"/>
  <c r="D95" i="20" s="1"/>
  <c r="C96" i="20"/>
  <c r="D96" i="20" s="1"/>
  <c r="C97" i="20"/>
  <c r="D97" i="20" s="1"/>
  <c r="C98" i="20"/>
  <c r="D98" i="20" s="1"/>
  <c r="C99" i="20"/>
  <c r="D99" i="20" s="1"/>
  <c r="C100" i="20"/>
  <c r="D100" i="20" s="1"/>
  <c r="C101" i="20"/>
  <c r="D101" i="20" s="1"/>
  <c r="C102" i="20"/>
  <c r="D102" i="20" s="1"/>
  <c r="C103" i="20"/>
  <c r="D103" i="20" s="1"/>
  <c r="C104" i="20"/>
  <c r="D104" i="20" s="1"/>
  <c r="C105" i="20"/>
  <c r="D105" i="20" s="1"/>
  <c r="C106" i="20"/>
  <c r="D106" i="20" s="1"/>
  <c r="C107" i="20"/>
  <c r="D107" i="20" s="1"/>
  <c r="C108" i="20"/>
  <c r="D108" i="20" s="1"/>
  <c r="C109" i="20"/>
  <c r="D109" i="20" s="1"/>
  <c r="C110" i="20"/>
  <c r="D110" i="20" s="1"/>
  <c r="C111" i="20"/>
  <c r="D111" i="20" s="1"/>
  <c r="C112" i="20"/>
  <c r="D112" i="20" s="1"/>
  <c r="C113" i="20"/>
  <c r="D113" i="20" s="1"/>
  <c r="C114" i="20"/>
  <c r="D114" i="20" s="1"/>
  <c r="C115" i="20"/>
  <c r="D115" i="20" s="1"/>
  <c r="C116" i="20"/>
  <c r="D116" i="20" s="1"/>
  <c r="C117" i="20"/>
  <c r="D117" i="20" s="1"/>
  <c r="C118" i="20"/>
  <c r="D118" i="20" s="1"/>
  <c r="C119" i="20"/>
  <c r="D119" i="20" s="1"/>
  <c r="C120" i="20"/>
  <c r="D120" i="20" s="1"/>
  <c r="C121" i="20"/>
  <c r="D121" i="20" s="1"/>
  <c r="C122" i="20"/>
  <c r="D122" i="20" s="1"/>
  <c r="C123" i="20"/>
  <c r="D123" i="20" s="1"/>
  <c r="C124" i="20"/>
  <c r="D124" i="20" s="1"/>
  <c r="C125" i="20"/>
  <c r="D125" i="20" s="1"/>
  <c r="C126" i="20"/>
  <c r="D126" i="20" s="1"/>
  <c r="C127" i="20"/>
  <c r="D127" i="20" s="1"/>
  <c r="C128" i="20"/>
  <c r="D128" i="20" s="1"/>
  <c r="C129" i="20"/>
  <c r="D129" i="20" s="1"/>
  <c r="C130" i="20"/>
  <c r="D130" i="20" s="1"/>
  <c r="C131" i="20"/>
  <c r="D131" i="20" s="1"/>
  <c r="C132" i="20"/>
  <c r="C133" i="20"/>
  <c r="D133" i="20" s="1"/>
  <c r="C134" i="20"/>
  <c r="D134" i="20" s="1"/>
  <c r="C135" i="20"/>
  <c r="D135" i="20" s="1"/>
  <c r="C136" i="20"/>
  <c r="D136" i="20" s="1"/>
  <c r="C137" i="20"/>
  <c r="D137" i="20" s="1"/>
  <c r="C138" i="20"/>
  <c r="D138" i="20" s="1"/>
  <c r="C139" i="20"/>
  <c r="D139" i="20" s="1"/>
  <c r="C140" i="20"/>
  <c r="D140" i="20" s="1"/>
  <c r="C141" i="20"/>
  <c r="D141" i="20" s="1"/>
  <c r="C142" i="20"/>
  <c r="D142" i="20" s="1"/>
  <c r="C143" i="20"/>
  <c r="D143" i="20" s="1"/>
  <c r="C144" i="20"/>
  <c r="D144" i="20" s="1"/>
  <c r="C145" i="20"/>
  <c r="D145" i="20" s="1"/>
  <c r="C146" i="20"/>
  <c r="D146" i="20" s="1"/>
  <c r="C147" i="20"/>
  <c r="D147" i="20" s="1"/>
  <c r="C148" i="20"/>
  <c r="D148" i="20" s="1"/>
  <c r="C149" i="20"/>
  <c r="D149" i="20" s="1"/>
  <c r="C150" i="20"/>
  <c r="D150" i="20" s="1"/>
  <c r="C151" i="20"/>
  <c r="D151" i="20" s="1"/>
  <c r="C152" i="20"/>
  <c r="D152" i="20" s="1"/>
  <c r="C153" i="20"/>
  <c r="D153" i="20" s="1"/>
  <c r="C154" i="20"/>
  <c r="D154" i="20" s="1"/>
  <c r="C155" i="20"/>
  <c r="D155" i="20" s="1"/>
  <c r="C156" i="20"/>
  <c r="D156" i="20" s="1"/>
  <c r="C157" i="20"/>
  <c r="C158" i="20"/>
  <c r="D158" i="20" s="1"/>
  <c r="C159" i="20"/>
  <c r="D159" i="20" s="1"/>
  <c r="C160" i="20"/>
  <c r="D160" i="20" s="1"/>
  <c r="C161" i="20"/>
  <c r="D161" i="20" s="1"/>
  <c r="C162" i="20"/>
  <c r="D162" i="20" s="1"/>
  <c r="C163" i="20"/>
  <c r="D163" i="20" s="1"/>
  <c r="C164" i="20"/>
  <c r="D164" i="20" s="1"/>
  <c r="C165" i="20"/>
  <c r="D165" i="20" s="1"/>
  <c r="C166" i="20"/>
  <c r="D166" i="20" s="1"/>
  <c r="C167" i="20"/>
  <c r="D167" i="20" s="1"/>
  <c r="C168" i="20"/>
  <c r="D168" i="20" s="1"/>
  <c r="C169" i="20"/>
  <c r="D169" i="20" s="1"/>
  <c r="C170" i="20"/>
  <c r="D170" i="20" s="1"/>
  <c r="C171" i="20"/>
  <c r="D171" i="20" s="1"/>
  <c r="C172" i="20"/>
  <c r="D172" i="20" s="1"/>
  <c r="C173" i="20"/>
  <c r="D173" i="20" s="1"/>
  <c r="C174" i="20"/>
  <c r="D174" i="20" s="1"/>
  <c r="C175" i="20"/>
  <c r="D175" i="20" s="1"/>
  <c r="C176" i="20"/>
  <c r="D176" i="20" s="1"/>
  <c r="C177" i="20"/>
  <c r="D177" i="20" s="1"/>
  <c r="C178" i="20"/>
  <c r="D178" i="20" s="1"/>
  <c r="C179" i="20"/>
  <c r="D179" i="20" s="1"/>
  <c r="C180" i="20"/>
  <c r="D180" i="20" s="1"/>
  <c r="C181" i="20"/>
  <c r="D181" i="20" s="1"/>
  <c r="C182" i="20"/>
  <c r="D182" i="20" s="1"/>
  <c r="C183" i="20"/>
  <c r="D183" i="20" s="1"/>
  <c r="C184" i="20"/>
  <c r="D184" i="20" s="1"/>
  <c r="C185" i="20"/>
  <c r="D185" i="20" s="1"/>
  <c r="C186" i="20"/>
  <c r="D186" i="20" s="1"/>
  <c r="C187" i="20"/>
  <c r="D187" i="20" s="1"/>
  <c r="C188" i="20"/>
  <c r="D188" i="20" s="1"/>
  <c r="C189" i="20"/>
  <c r="D189" i="20" s="1"/>
  <c r="C190" i="20"/>
  <c r="D190" i="20" s="1"/>
  <c r="C191" i="20"/>
  <c r="D191" i="20" s="1"/>
  <c r="C192" i="20"/>
  <c r="D192" i="20" s="1"/>
  <c r="C193" i="20"/>
  <c r="D193" i="20" s="1"/>
  <c r="C194" i="20"/>
  <c r="D194" i="20" s="1"/>
  <c r="C195" i="20"/>
  <c r="D195" i="20" s="1"/>
  <c r="C196" i="20"/>
  <c r="D196" i="20" s="1"/>
  <c r="C197" i="20"/>
  <c r="D197" i="20" s="1"/>
  <c r="C198" i="20"/>
  <c r="D198" i="20" s="1"/>
  <c r="C199" i="20"/>
  <c r="D199" i="20" s="1"/>
  <c r="C200" i="20"/>
  <c r="D200" i="20" s="1"/>
  <c r="C201" i="20"/>
  <c r="D201" i="20" s="1"/>
  <c r="C202" i="20"/>
  <c r="D202" i="20" s="1"/>
  <c r="C203" i="20"/>
  <c r="D203" i="20" s="1"/>
  <c r="C204" i="20"/>
  <c r="D204" i="20" s="1"/>
  <c r="C205" i="20"/>
  <c r="D205" i="20" s="1"/>
  <c r="C206" i="20"/>
  <c r="D206" i="20" s="1"/>
  <c r="C207" i="20"/>
  <c r="D207" i="20" s="1"/>
  <c r="C208" i="20"/>
  <c r="D208" i="20" s="1"/>
  <c r="C209" i="20"/>
  <c r="D209" i="20" s="1"/>
  <c r="C210" i="20"/>
  <c r="D210" i="20" s="1"/>
  <c r="C211" i="20"/>
  <c r="D211" i="20" s="1"/>
  <c r="C212" i="20"/>
  <c r="D212" i="20" s="1"/>
  <c r="C213" i="20"/>
  <c r="D213" i="20" s="1"/>
  <c r="C214" i="20"/>
  <c r="D214" i="20" s="1"/>
  <c r="C215" i="20"/>
  <c r="D215" i="20" s="1"/>
  <c r="C216" i="20"/>
  <c r="D216" i="20" s="1"/>
  <c r="C217" i="20"/>
  <c r="D217" i="20" s="1"/>
  <c r="C19" i="20"/>
  <c r="D19" i="20" s="1"/>
  <c r="C222" i="20"/>
  <c r="D222" i="20" s="1"/>
  <c r="D132" i="20"/>
  <c r="D157" i="20"/>
  <c r="S10" i="12" l="1"/>
  <c r="S10" i="41"/>
  <c r="S8" i="41"/>
  <c r="AF7" i="4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K309" i="22"/>
  <c r="K308" i="22"/>
  <c r="K307" i="22"/>
  <c r="K306" i="22"/>
  <c r="D210" i="22"/>
  <c r="G214" i="22" s="1"/>
  <c r="C207" i="22"/>
  <c r="D207" i="22" s="1"/>
  <c r="G209" i="22" s="1"/>
  <c r="Q209" i="22" s="1"/>
  <c r="C206" i="22"/>
  <c r="D206" i="22" s="1"/>
  <c r="G208" i="22" s="1"/>
  <c r="Q208"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G111"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D322" i="20"/>
  <c r="D321" i="20"/>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2" i="22"/>
  <c r="K110" i="22"/>
  <c r="K114" i="22"/>
  <c r="G116" i="22"/>
  <c r="G120" i="22"/>
  <c r="K118" i="22"/>
  <c r="K122" i="22"/>
  <c r="G124" i="22"/>
  <c r="G128" i="22"/>
  <c r="K126" i="22"/>
  <c r="G132" i="22"/>
  <c r="K130" i="22"/>
  <c r="G136" i="22"/>
  <c r="K134" i="22"/>
  <c r="G140" i="22"/>
  <c r="K138" i="22"/>
  <c r="K142" i="22"/>
  <c r="G144" i="22"/>
  <c r="K146" i="22"/>
  <c r="G148" i="22"/>
  <c r="K150" i="22"/>
  <c r="G152" i="22"/>
  <c r="K154" i="22"/>
  <c r="G156" i="22"/>
  <c r="K158" i="22"/>
  <c r="G160" i="22"/>
  <c r="G164" i="22"/>
  <c r="K162" i="22"/>
  <c r="G168" i="22"/>
  <c r="K166" i="22"/>
  <c r="G171" i="22"/>
  <c r="K169" i="22"/>
  <c r="K173" i="22"/>
  <c r="G175" i="22"/>
  <c r="G179" i="22"/>
  <c r="K177" i="22"/>
  <c r="K181" i="22"/>
  <c r="G183" i="22"/>
  <c r="K185" i="22"/>
  <c r="G187" i="22"/>
  <c r="G191" i="22"/>
  <c r="K189" i="22"/>
  <c r="G195" i="22"/>
  <c r="K193" i="22"/>
  <c r="K200" i="22"/>
  <c r="G202" i="22"/>
  <c r="K204" i="22"/>
  <c r="G206" i="22"/>
  <c r="G213" i="22"/>
  <c r="K213" i="22"/>
  <c r="G217" i="22"/>
  <c r="K217" i="22"/>
  <c r="G221" i="22"/>
  <c r="G225" i="22"/>
  <c r="K221" i="22"/>
  <c r="K225" i="22"/>
  <c r="G229" i="22"/>
  <c r="G233" i="22"/>
  <c r="K229" i="22"/>
  <c r="G237" i="22"/>
  <c r="K233" i="22"/>
  <c r="K237" i="22"/>
  <c r="G241" i="22"/>
  <c r="K241" i="22"/>
  <c r="G245" i="22"/>
  <c r="G249" i="22"/>
  <c r="K245" i="22"/>
  <c r="G253" i="22"/>
  <c r="K249" i="22"/>
  <c r="G257" i="22"/>
  <c r="K253" i="22"/>
  <c r="K257" i="22"/>
  <c r="G261" i="22"/>
  <c r="G265" i="22"/>
  <c r="K261" i="22"/>
  <c r="G269" i="22"/>
  <c r="K265" i="22"/>
  <c r="G273" i="22"/>
  <c r="K269" i="22"/>
  <c r="K273" i="22"/>
  <c r="G277" i="22"/>
  <c r="K277" i="22"/>
  <c r="G281" i="22"/>
  <c r="G285" i="22"/>
  <c r="K281" i="22"/>
  <c r="G289" i="22"/>
  <c r="K285" i="22"/>
  <c r="K289" i="22"/>
  <c r="G293" i="22"/>
  <c r="K293" i="22"/>
  <c r="G297" i="22"/>
  <c r="K297" i="22"/>
  <c r="G301" i="22"/>
  <c r="G305" i="22"/>
  <c r="K301" i="22"/>
  <c r="K305" i="22"/>
  <c r="G309"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1" i="22"/>
  <c r="G113" i="22"/>
  <c r="K115" i="22"/>
  <c r="G117" i="22"/>
  <c r="G121" i="22"/>
  <c r="K119" i="22"/>
  <c r="K123" i="22"/>
  <c r="G125" i="22"/>
  <c r="K127" i="22"/>
  <c r="G129" i="22"/>
  <c r="G133" i="22"/>
  <c r="K131" i="22"/>
  <c r="G137" i="22"/>
  <c r="K135" i="22"/>
  <c r="K139" i="22"/>
  <c r="G141" i="22"/>
  <c r="K143" i="22"/>
  <c r="G145" i="22"/>
  <c r="G149" i="22"/>
  <c r="K147" i="22"/>
  <c r="G153" i="22"/>
  <c r="K151" i="22"/>
  <c r="K155" i="22"/>
  <c r="G157" i="22"/>
  <c r="K159" i="22"/>
  <c r="G161" i="22"/>
  <c r="K163" i="22"/>
  <c r="G165" i="22"/>
  <c r="K167" i="22"/>
  <c r="G169" i="22"/>
  <c r="K170" i="22"/>
  <c r="G172" i="22"/>
  <c r="G176" i="22"/>
  <c r="K174" i="22"/>
  <c r="K178" i="22"/>
  <c r="G180" i="22"/>
  <c r="K182" i="22"/>
  <c r="G184" i="22"/>
  <c r="G188" i="22"/>
  <c r="K186" i="22"/>
  <c r="K190" i="22"/>
  <c r="G192" i="22"/>
  <c r="K194" i="22"/>
  <c r="G196" i="22"/>
  <c r="K197" i="22"/>
  <c r="G199" i="22"/>
  <c r="K201" i="22"/>
  <c r="G203" i="22"/>
  <c r="K205" i="22"/>
  <c r="G207" i="22"/>
  <c r="K214" i="22"/>
  <c r="G218" i="22"/>
  <c r="G222" i="22"/>
  <c r="K218" i="22"/>
  <c r="K222" i="22"/>
  <c r="G226" i="22"/>
  <c r="G230" i="22"/>
  <c r="K226" i="22"/>
  <c r="G234" i="22"/>
  <c r="K230" i="22"/>
  <c r="G238" i="22"/>
  <c r="K234" i="22"/>
  <c r="G242" i="22"/>
  <c r="K238" i="22"/>
  <c r="K242" i="22"/>
  <c r="G246" i="22"/>
  <c r="G250" i="22"/>
  <c r="K246" i="22"/>
  <c r="G254" i="22"/>
  <c r="K250" i="22"/>
  <c r="K254" i="22"/>
  <c r="G258" i="22"/>
  <c r="K258" i="22"/>
  <c r="G262" i="22"/>
  <c r="K262" i="22"/>
  <c r="G266" i="22"/>
  <c r="G270" i="22"/>
  <c r="K266" i="22"/>
  <c r="K270" i="22"/>
  <c r="G274" i="22"/>
  <c r="K274" i="22"/>
  <c r="G278" i="22"/>
  <c r="G282" i="22"/>
  <c r="K278" i="22"/>
  <c r="G286" i="22"/>
  <c r="K282" i="22"/>
  <c r="K286" i="22"/>
  <c r="G290" i="22"/>
  <c r="K290" i="22"/>
  <c r="G294" i="22"/>
  <c r="K294" i="22"/>
  <c r="G298" i="22"/>
  <c r="G302" i="22"/>
  <c r="K298" i="22"/>
  <c r="K302" i="22"/>
  <c r="G306"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G110" i="22"/>
  <c r="G114" i="22"/>
  <c r="K112" i="22"/>
  <c r="G118" i="22"/>
  <c r="K116" i="22"/>
  <c r="K120" i="22"/>
  <c r="G122" i="22"/>
  <c r="K124" i="22"/>
  <c r="G126" i="22"/>
  <c r="G130" i="22"/>
  <c r="K128" i="22"/>
  <c r="K132" i="22"/>
  <c r="G134" i="22"/>
  <c r="K136" i="22"/>
  <c r="G138" i="22"/>
  <c r="K140" i="22"/>
  <c r="G142" i="22"/>
  <c r="K144" i="22"/>
  <c r="G146" i="22"/>
  <c r="G150" i="22"/>
  <c r="K148" i="22"/>
  <c r="G154" i="22"/>
  <c r="K152" i="22"/>
  <c r="K156" i="22"/>
  <c r="G158" i="22"/>
  <c r="K160" i="22"/>
  <c r="G162" i="22"/>
  <c r="K164" i="22"/>
  <c r="G166" i="22"/>
  <c r="G170" i="22"/>
  <c r="K168" i="22"/>
  <c r="K171" i="22"/>
  <c r="G173" i="22"/>
  <c r="K175" i="22"/>
  <c r="G177" i="22"/>
  <c r="G181" i="22"/>
  <c r="K179" i="22"/>
  <c r="G185" i="22"/>
  <c r="K183" i="22"/>
  <c r="K187" i="22"/>
  <c r="G189" i="22"/>
  <c r="K191" i="22"/>
  <c r="G193" i="22"/>
  <c r="G197" i="22"/>
  <c r="K195" i="22"/>
  <c r="G200" i="22"/>
  <c r="K198" i="22"/>
  <c r="G204" i="22"/>
  <c r="K202" i="22"/>
  <c r="K206" i="22"/>
  <c r="G211" i="22"/>
  <c r="K211" i="22"/>
  <c r="G215" i="22"/>
  <c r="K215" i="22"/>
  <c r="G219" i="22"/>
  <c r="G223" i="22"/>
  <c r="K219" i="22"/>
  <c r="G227" i="22"/>
  <c r="K223" i="22"/>
  <c r="K227" i="22"/>
  <c r="G231" i="22"/>
  <c r="G235" i="22"/>
  <c r="K231" i="22"/>
  <c r="G239" i="22"/>
  <c r="K235" i="22"/>
  <c r="K239" i="22"/>
  <c r="G243" i="22"/>
  <c r="K243" i="22"/>
  <c r="G247" i="22"/>
  <c r="K247" i="22"/>
  <c r="G251" i="22"/>
  <c r="G255" i="22"/>
  <c r="K251" i="22"/>
  <c r="K255" i="22"/>
  <c r="G259" i="22"/>
  <c r="G263" i="22"/>
  <c r="K259" i="22"/>
  <c r="G267" i="22"/>
  <c r="K263" i="22"/>
  <c r="K267" i="22"/>
  <c r="G271" i="22"/>
  <c r="G275" i="22"/>
  <c r="K271" i="22"/>
  <c r="G279" i="22"/>
  <c r="K275" i="22"/>
  <c r="K279" i="22"/>
  <c r="G283" i="22"/>
  <c r="G287" i="22"/>
  <c r="K283" i="22"/>
  <c r="K287" i="22"/>
  <c r="G291" i="22"/>
  <c r="K291" i="22"/>
  <c r="G295" i="22"/>
  <c r="G299" i="22"/>
  <c r="K295" i="22"/>
  <c r="G303" i="22"/>
  <c r="K299" i="22"/>
  <c r="K303" i="22"/>
  <c r="G307"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5" i="22"/>
  <c r="K113" i="22"/>
  <c r="G119" i="22"/>
  <c r="K117" i="22"/>
  <c r="K121" i="22"/>
  <c r="G123" i="22"/>
  <c r="K125" i="22"/>
  <c r="G127" i="22"/>
  <c r="K129" i="22"/>
  <c r="G131" i="22"/>
  <c r="K133" i="22"/>
  <c r="G135" i="22"/>
  <c r="K137" i="22"/>
  <c r="G139" i="22"/>
  <c r="G143" i="22"/>
  <c r="K141" i="22"/>
  <c r="K145" i="22"/>
  <c r="G147" i="22"/>
  <c r="G151" i="22"/>
  <c r="K149" i="22"/>
  <c r="G155" i="22"/>
  <c r="K153" i="22"/>
  <c r="K157" i="22"/>
  <c r="G159" i="22"/>
  <c r="G163" i="22"/>
  <c r="K161" i="22"/>
  <c r="G167" i="22"/>
  <c r="K165" i="22"/>
  <c r="G174" i="22"/>
  <c r="K172" i="22"/>
  <c r="G178" i="22"/>
  <c r="K176" i="22"/>
  <c r="K180" i="22"/>
  <c r="G182" i="22"/>
  <c r="G186" i="22"/>
  <c r="K184" i="22"/>
  <c r="K188" i="22"/>
  <c r="G190" i="22"/>
  <c r="G194" i="22"/>
  <c r="K192" i="22"/>
  <c r="K196" i="22"/>
  <c r="G198" i="22"/>
  <c r="G201" i="22"/>
  <c r="K199" i="22"/>
  <c r="K203" i="22"/>
  <c r="G205" i="22"/>
  <c r="G212" i="22"/>
  <c r="K207" i="22"/>
  <c r="G216" i="22"/>
  <c r="K212" i="22"/>
  <c r="K216" i="22"/>
  <c r="G220" i="22"/>
  <c r="K220" i="22"/>
  <c r="G224" i="22"/>
  <c r="K224" i="22"/>
  <c r="G228" i="22"/>
  <c r="K228" i="22"/>
  <c r="G232" i="22"/>
  <c r="K232" i="22"/>
  <c r="G236" i="22"/>
  <c r="K236" i="22"/>
  <c r="G240" i="22"/>
  <c r="G244" i="22"/>
  <c r="K240" i="22"/>
  <c r="G248" i="22"/>
  <c r="K244" i="22"/>
  <c r="G252" i="22"/>
  <c r="K248" i="22"/>
  <c r="K252" i="22"/>
  <c r="G256" i="22"/>
  <c r="G260" i="22"/>
  <c r="K256" i="22"/>
  <c r="G264" i="22"/>
  <c r="K260" i="22"/>
  <c r="K264" i="22"/>
  <c r="G268" i="22"/>
  <c r="K268" i="22"/>
  <c r="G272" i="22"/>
  <c r="G276" i="22"/>
  <c r="K272" i="22"/>
  <c r="G280" i="22"/>
  <c r="K276" i="22"/>
  <c r="K280" i="22"/>
  <c r="G284" i="22"/>
  <c r="K284" i="22"/>
  <c r="G288" i="22"/>
  <c r="G292" i="22"/>
  <c r="K288" i="22"/>
  <c r="G296" i="22"/>
  <c r="K292" i="22"/>
  <c r="K296" i="22"/>
  <c r="G300" i="22"/>
  <c r="K300" i="22"/>
  <c r="G304" i="22"/>
  <c r="G308" i="22"/>
  <c r="K304"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AE27" i="41" l="1"/>
  <c r="G27" i="41" s="1"/>
  <c r="Q27" i="41"/>
  <c r="AE27" i="12"/>
  <c r="Q27" i="12"/>
  <c r="Q26" i="41"/>
  <c r="F26" i="41" s="1"/>
  <c r="AE26" i="41"/>
  <c r="Q26" i="12"/>
  <c r="AE26" i="12"/>
  <c r="G26" i="12" s="1"/>
  <c r="E804" i="2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4" i="12"/>
  <c r="G29" i="12"/>
  <c r="G26" i="41"/>
  <c r="G20" i="12"/>
  <c r="G29" i="41"/>
  <c r="F29" i="12"/>
  <c r="F26" i="12"/>
  <c r="F24" i="41"/>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5" i="22"/>
  <c r="E19" i="22"/>
  <c r="E141" i="22"/>
  <c r="E140" i="22"/>
  <c r="E172" i="22"/>
  <c r="E149" i="22"/>
  <c r="E148" i="22"/>
  <c r="E180" i="22"/>
  <c r="E197" i="22"/>
  <c r="E223" i="22"/>
  <c r="E196" i="22"/>
  <c r="E220" i="22"/>
  <c r="E231" i="22"/>
  <c r="E233" i="22"/>
  <c r="E237" i="22"/>
  <c r="E241" i="22"/>
  <c r="E225"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1" i="22"/>
  <c r="E15" i="22"/>
  <c r="E119" i="22"/>
  <c r="E27" i="22"/>
  <c r="E157" i="22"/>
  <c r="E145" i="22"/>
  <c r="E177" i="22"/>
  <c r="E165" i="22"/>
  <c r="E153" i="22"/>
  <c r="E194" i="22"/>
  <c r="E215" i="22"/>
  <c r="E189" i="22"/>
  <c r="E211" i="22"/>
  <c r="E224" i="22"/>
  <c r="E222" i="22"/>
  <c r="E234" i="22"/>
  <c r="E238" i="22"/>
  <c r="E242" i="22"/>
  <c r="E229"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8" i="22"/>
  <c r="E105" i="22"/>
  <c r="E123" i="22"/>
  <c r="E184" i="22"/>
  <c r="E136" i="22"/>
  <c r="E159" i="22"/>
  <c r="E168" i="22"/>
  <c r="E135" i="22"/>
  <c r="E160" i="22"/>
  <c r="E178" i="22"/>
  <c r="E134" i="22"/>
  <c r="E139" i="22"/>
  <c r="E206" i="22"/>
  <c r="E217" i="22"/>
  <c r="E269" i="22"/>
  <c r="E285" i="22"/>
  <c r="E301" i="22"/>
  <c r="E248" i="22"/>
  <c r="E252" i="22"/>
  <c r="E256" i="22"/>
  <c r="E260" i="22"/>
  <c r="E264" i="22"/>
  <c r="E268" i="22"/>
  <c r="E276" i="22"/>
  <c r="E284" i="22"/>
  <c r="E292" i="22"/>
  <c r="E300" i="22"/>
  <c r="E259" i="22"/>
  <c r="E275" i="22"/>
  <c r="E291" i="22"/>
  <c r="E306" i="22"/>
  <c r="E250" i="22"/>
  <c r="E266" i="22"/>
  <c r="E274" i="22"/>
  <c r="E282"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3" i="22"/>
  <c r="E101" i="22"/>
  <c r="E112" i="22"/>
  <c r="E120" i="22"/>
  <c r="E122" i="22"/>
  <c r="E124" i="22"/>
  <c r="E30" i="22"/>
  <c r="E37" i="22"/>
  <c r="E43" i="22"/>
  <c r="E44" i="22"/>
  <c r="E46" i="22"/>
  <c r="E51" i="22"/>
  <c r="E52" i="22"/>
  <c r="E54" i="22"/>
  <c r="E59" i="22"/>
  <c r="E60" i="22"/>
  <c r="E62" i="22"/>
  <c r="E67" i="22"/>
  <c r="E68" i="22"/>
  <c r="E70" i="22"/>
  <c r="E75" i="22"/>
  <c r="E76" i="22"/>
  <c r="E78" i="22"/>
  <c r="E83" i="22"/>
  <c r="E84" i="22"/>
  <c r="E86" i="22"/>
  <c r="E91" i="22"/>
  <c r="E100" i="22"/>
  <c r="E97" i="22"/>
  <c r="E99" i="22"/>
  <c r="E121" i="22"/>
  <c r="E126" i="22"/>
  <c r="E154" i="22"/>
  <c r="E158" i="22"/>
  <c r="E163" i="22"/>
  <c r="E151" i="22"/>
  <c r="E176" i="22"/>
  <c r="E150" i="22"/>
  <c r="E155" i="22"/>
  <c r="E200" i="22"/>
  <c r="E188" i="22"/>
  <c r="E192" i="22"/>
  <c r="E201" i="22"/>
  <c r="E198" i="22"/>
  <c r="E203" i="22"/>
  <c r="E207" i="22"/>
  <c r="E253" i="22"/>
  <c r="E261" i="22"/>
  <c r="E281" i="22"/>
  <c r="E297" i="22"/>
  <c r="E255" i="22"/>
  <c r="E279" i="22"/>
  <c r="E295" i="22"/>
  <c r="E254" i="22"/>
  <c r="E305" i="22"/>
  <c r="E309" i="22"/>
  <c r="E283" i="22"/>
  <c r="E308" i="22"/>
  <c r="E245" i="22"/>
  <c r="E258" i="22"/>
  <c r="E270" i="22"/>
  <c r="E278" i="22"/>
  <c r="E286" i="22"/>
  <c r="E302" i="22"/>
  <c r="E303"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1" i="22"/>
  <c r="E95" i="22"/>
  <c r="E9" i="22"/>
  <c r="E22" i="22"/>
  <c r="E29" i="22"/>
  <c r="E45" i="22"/>
  <c r="E53" i="22"/>
  <c r="E61" i="22"/>
  <c r="E69" i="22"/>
  <c r="E77" i="22"/>
  <c r="E85" i="22"/>
  <c r="E117" i="22"/>
  <c r="E143" i="22"/>
  <c r="E152" i="22"/>
  <c r="E175" i="22"/>
  <c r="E130" i="22"/>
  <c r="E146" i="22"/>
  <c r="E167" i="22"/>
  <c r="E166" i="22"/>
  <c r="E171" i="22"/>
  <c r="E185" i="22"/>
  <c r="E190" i="22"/>
  <c r="E277" i="22"/>
  <c r="E293" i="22"/>
  <c r="E272" i="22"/>
  <c r="E280" i="22"/>
  <c r="E288" i="22"/>
  <c r="E296" i="22"/>
  <c r="E251" i="22"/>
  <c r="E267" i="22"/>
  <c r="E299" i="22"/>
  <c r="E304" i="22"/>
  <c r="E294" i="22"/>
  <c r="E307" i="22"/>
  <c r="E290" i="22"/>
  <c r="E298"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7" i="22"/>
  <c r="E103" i="22"/>
  <c r="E110" i="22"/>
  <c r="E14" i="22"/>
  <c r="E21" i="22"/>
  <c r="E42" i="22"/>
  <c r="E47" i="22"/>
  <c r="E48" i="22"/>
  <c r="E50" i="22"/>
  <c r="E55" i="22"/>
  <c r="E56" i="22"/>
  <c r="E58" i="22"/>
  <c r="E63" i="22"/>
  <c r="E64" i="22"/>
  <c r="E66" i="22"/>
  <c r="E71" i="22"/>
  <c r="E72" i="22"/>
  <c r="E74" i="22"/>
  <c r="E79" i="22"/>
  <c r="E80" i="22"/>
  <c r="E82" i="22"/>
  <c r="E87" i="22"/>
  <c r="E88" i="22"/>
  <c r="E90" i="22"/>
  <c r="E116" i="22"/>
  <c r="E128" i="22"/>
  <c r="E114" i="22"/>
  <c r="E125" i="22"/>
  <c r="E138" i="22"/>
  <c r="E170" i="22"/>
  <c r="E183" i="22"/>
  <c r="E142" i="22"/>
  <c r="E147" i="22"/>
  <c r="E174" i="22"/>
  <c r="E179" i="22"/>
  <c r="E186" i="22"/>
  <c r="E144" i="22"/>
  <c r="E162" i="22"/>
  <c r="E199" i="22"/>
  <c r="E202" i="22"/>
  <c r="E213" i="22"/>
  <c r="E195" i="22"/>
  <c r="E204" i="22"/>
  <c r="E182" i="22"/>
  <c r="E187" i="22"/>
  <c r="E191" i="22"/>
  <c r="E249" i="22"/>
  <c r="E257" i="22"/>
  <c r="E265" i="22"/>
  <c r="E273" i="22"/>
  <c r="E289" i="22"/>
  <c r="E247" i="22"/>
  <c r="E263" i="22"/>
  <c r="E271" i="22"/>
  <c r="E287" i="22"/>
  <c r="E246" i="22"/>
  <c r="E262"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3" i="22"/>
  <c r="E156" i="22"/>
  <c r="E181" i="22"/>
  <c r="E132" i="22"/>
  <c r="E164" i="22"/>
  <c r="E205" i="22"/>
  <c r="E219" i="22"/>
  <c r="E218" i="22"/>
  <c r="E212" i="22"/>
  <c r="E228" i="22"/>
  <c r="E226" i="22"/>
  <c r="E235" i="22"/>
  <c r="E239" i="22"/>
  <c r="V36" i="41"/>
  <c r="J180" i="20"/>
  <c r="J216" i="20"/>
  <c r="J299" i="22"/>
  <c r="J103" i="22"/>
  <c r="F108" i="20"/>
  <c r="F92" i="20"/>
  <c r="T11" i="41"/>
  <c r="J66" i="22"/>
  <c r="J288" i="22"/>
  <c r="J86" i="20"/>
  <c r="J23" i="22"/>
  <c r="J111" i="22"/>
  <c r="J232" i="22"/>
  <c r="E60" i="20"/>
  <c r="E78" i="20"/>
  <c r="E148" i="20"/>
  <c r="E20" i="20"/>
  <c r="E38" i="20"/>
  <c r="E44" i="20"/>
  <c r="E30" i="20"/>
  <c r="E36" i="20"/>
  <c r="E22" i="20"/>
  <c r="H20" i="12" l="1"/>
  <c r="H29" i="12"/>
  <c r="H13" i="12"/>
  <c r="J157" i="22"/>
  <c r="J736" i="20"/>
  <c r="J100" i="20"/>
  <c r="J228" i="22"/>
  <c r="J102" i="22"/>
  <c r="J15" i="22"/>
  <c r="J85" i="20"/>
  <c r="J62" i="22"/>
  <c r="J762" i="20"/>
  <c r="J162" i="22"/>
  <c r="J128" i="20"/>
  <c r="J146" i="20"/>
  <c r="J282" i="22"/>
  <c r="J35" i="22"/>
  <c r="J106" i="22"/>
  <c r="J89" i="20"/>
  <c r="J201" i="20"/>
  <c r="J141" i="22"/>
  <c r="J76" i="20"/>
  <c r="J52" i="20"/>
  <c r="J801" i="20"/>
  <c r="J131" i="20"/>
  <c r="J79" i="22"/>
  <c r="J245" i="22"/>
  <c r="J92" i="22"/>
  <c r="J129" i="22"/>
  <c r="J793" i="20"/>
  <c r="J216" i="22"/>
  <c r="J34" i="20"/>
  <c r="J138" i="20"/>
  <c r="J48" i="20"/>
  <c r="J214" i="20"/>
  <c r="J774" i="20"/>
  <c r="J808" i="20"/>
  <c r="J767" i="20"/>
  <c r="J773" i="20"/>
  <c r="J802" i="20"/>
  <c r="J40" i="22"/>
  <c r="J51" i="22"/>
  <c r="J67" i="22"/>
  <c r="J83" i="22"/>
  <c r="J122" i="22"/>
  <c r="J116" i="22"/>
  <c r="J154" i="22"/>
  <c r="J175" i="22"/>
  <c r="J200" i="22"/>
  <c r="J188" i="22"/>
  <c r="J267" i="22"/>
  <c r="J233" i="22"/>
  <c r="J277" i="22"/>
  <c r="J24" i="20"/>
  <c r="J152" i="20"/>
  <c r="J23" i="20"/>
  <c r="J55" i="20"/>
  <c r="J87" i="20"/>
  <c r="J119" i="20"/>
  <c r="J151" i="20"/>
  <c r="J168" i="20"/>
  <c r="J184" i="20"/>
  <c r="J200" i="20"/>
  <c r="J775" i="20"/>
  <c r="J745" i="20"/>
  <c r="J213" i="20"/>
  <c r="J812" i="20"/>
  <c r="J790" i="20"/>
  <c r="J123" i="22"/>
  <c r="J112" i="22"/>
  <c r="J25" i="22"/>
  <c r="J130" i="22"/>
  <c r="J147" i="22"/>
  <c r="J191" i="22"/>
  <c r="J201" i="22"/>
  <c r="J261" i="22"/>
  <c r="J108" i="20"/>
  <c r="J797" i="20"/>
  <c r="J262" i="22"/>
  <c r="J60" i="22"/>
  <c r="J276" i="22"/>
  <c r="J50" i="20"/>
  <c r="J167" i="20"/>
  <c r="J80" i="20"/>
  <c r="J212" i="20"/>
  <c r="J733" i="20"/>
  <c r="J824" i="20"/>
  <c r="J731" i="20"/>
  <c r="J788" i="20"/>
  <c r="J826" i="20"/>
  <c r="J131" i="22"/>
  <c r="J53" i="22"/>
  <c r="J69" i="22"/>
  <c r="J85" i="22"/>
  <c r="J124" i="22"/>
  <c r="J117" i="22"/>
  <c r="J158" i="22"/>
  <c r="J126" i="22"/>
  <c r="J193" i="22"/>
  <c r="J211" i="22"/>
  <c r="J221" i="22"/>
  <c r="J241" i="22"/>
  <c r="J293" i="22"/>
  <c r="J56" i="20"/>
  <c r="J165" i="20"/>
  <c r="J31" i="20"/>
  <c r="J63" i="20"/>
  <c r="J95" i="20"/>
  <c r="J127" i="20"/>
  <c r="J156" i="20"/>
  <c r="J172" i="20"/>
  <c r="J188" i="20"/>
  <c r="J204" i="20"/>
  <c r="J795" i="20"/>
  <c r="J761" i="20"/>
  <c r="J746" i="20"/>
  <c r="J828" i="20"/>
  <c r="J806" i="20"/>
  <c r="J18" i="22"/>
  <c r="J185" i="22"/>
  <c r="J41" i="22"/>
  <c r="J146" i="22"/>
  <c r="J166" i="22"/>
  <c r="J203" i="22"/>
  <c r="J215" i="22"/>
  <c r="J279" i="22"/>
  <c r="J243" i="22"/>
  <c r="J137" i="22"/>
  <c r="J768" i="20"/>
  <c r="J69" i="20"/>
  <c r="J211" i="20"/>
  <c r="J74" i="20"/>
  <c r="J183" i="20"/>
  <c r="J112" i="20"/>
  <c r="J737" i="20"/>
  <c r="J771" i="20"/>
  <c r="J735" i="20"/>
  <c r="J741" i="20"/>
  <c r="J804" i="20"/>
  <c r="J90" i="22"/>
  <c r="J106" i="20"/>
  <c r="J781" i="20"/>
  <c r="J10" i="22"/>
  <c r="J59" i="22"/>
  <c r="J91" i="22"/>
  <c r="J128" i="22"/>
  <c r="J150" i="22"/>
  <c r="J223" i="22"/>
  <c r="J306" i="22"/>
  <c r="J88" i="20"/>
  <c r="J39" i="20"/>
  <c r="J103" i="20"/>
  <c r="J160" i="20"/>
  <c r="J192" i="20"/>
  <c r="J738" i="20"/>
  <c r="J778" i="20"/>
  <c r="J12" i="22"/>
  <c r="J38" i="22"/>
  <c r="J164" i="22"/>
  <c r="J190" i="22"/>
  <c r="J295" i="22"/>
  <c r="J304" i="22"/>
  <c r="J66" i="20"/>
  <c r="J159" i="20"/>
  <c r="J32" i="20"/>
  <c r="J210" i="20"/>
  <c r="J166" i="20"/>
  <c r="J182" i="20"/>
  <c r="J198" i="20"/>
  <c r="J742" i="20"/>
  <c r="J754" i="20"/>
  <c r="J747" i="20"/>
  <c r="J811" i="20"/>
  <c r="J791" i="20"/>
  <c r="J16" i="22"/>
  <c r="J49" i="22"/>
  <c r="J65" i="22"/>
  <c r="J81" i="22"/>
  <c r="J110" i="22"/>
  <c r="J138" i="22"/>
  <c r="J174" i="22"/>
  <c r="J180" i="22"/>
  <c r="J163" i="22"/>
  <c r="J182" i="22"/>
  <c r="J251" i="22"/>
  <c r="J255" i="22"/>
  <c r="J281" i="22"/>
  <c r="J130" i="20"/>
  <c r="J136" i="20"/>
  <c r="J205" i="20"/>
  <c r="J43" i="20"/>
  <c r="J75" i="20"/>
  <c r="J107" i="20"/>
  <c r="J139" i="20"/>
  <c r="J743" i="20"/>
  <c r="J770" i="20"/>
  <c r="J766" i="20"/>
  <c r="J820" i="20"/>
  <c r="J814" i="20"/>
  <c r="J96" i="22"/>
  <c r="J21" i="22"/>
  <c r="J120" i="22"/>
  <c r="J17" i="22"/>
  <c r="J156" i="22"/>
  <c r="J178" i="22"/>
  <c r="J179" i="22"/>
  <c r="J202" i="22"/>
  <c r="J259" i="22"/>
  <c r="J239" i="22"/>
  <c r="J169" i="22"/>
  <c r="J199" i="20"/>
  <c r="J751" i="20"/>
  <c r="J24" i="22"/>
  <c r="J61" i="22"/>
  <c r="J101" i="22"/>
  <c r="J97" i="22"/>
  <c r="J152" i="22"/>
  <c r="J231" i="22"/>
  <c r="J269" i="22"/>
  <c r="J120" i="20"/>
  <c r="J47" i="20"/>
  <c r="J111" i="20"/>
  <c r="J164" i="20"/>
  <c r="J196" i="20"/>
  <c r="J749" i="20"/>
  <c r="J794" i="20"/>
  <c r="J28" i="22"/>
  <c r="J100" i="22"/>
  <c r="J121" i="22"/>
  <c r="J192" i="22"/>
  <c r="J247" i="22"/>
  <c r="J297" i="22"/>
  <c r="J82" i="20"/>
  <c r="J175" i="20"/>
  <c r="J64" i="20"/>
  <c r="J154" i="20"/>
  <c r="J170" i="20"/>
  <c r="J186" i="20"/>
  <c r="J202" i="20"/>
  <c r="J769" i="20"/>
  <c r="J765" i="20"/>
  <c r="J757" i="20"/>
  <c r="J827" i="20"/>
  <c r="J799" i="20"/>
  <c r="J32" i="22"/>
  <c r="J55" i="22"/>
  <c r="J71" i="22"/>
  <c r="J87" i="22"/>
  <c r="J30" i="22"/>
  <c r="J170" i="22"/>
  <c r="J176" i="22"/>
  <c r="J199" i="22"/>
  <c r="J194" i="22"/>
  <c r="J213" i="22"/>
  <c r="J229" i="22"/>
  <c r="J237" i="22"/>
  <c r="J289" i="22"/>
  <c r="J40" i="20"/>
  <c r="J157" i="20"/>
  <c r="J19" i="20"/>
  <c r="J51" i="20"/>
  <c r="J83" i="20"/>
  <c r="J115" i="20"/>
  <c r="J147" i="20"/>
  <c r="J758" i="20"/>
  <c r="J800" i="20"/>
  <c r="J217" i="20"/>
  <c r="J815" i="20"/>
  <c r="J20" i="22"/>
  <c r="J104" i="22"/>
  <c r="J37" i="22"/>
  <c r="J22" i="22"/>
  <c r="J33" i="22"/>
  <c r="J183" i="22"/>
  <c r="J186" i="22"/>
  <c r="J206" i="22"/>
  <c r="J249" i="22"/>
  <c r="J271" i="22"/>
  <c r="J77" i="20"/>
  <c r="J144" i="20"/>
  <c r="J763" i="20"/>
  <c r="J43" i="22"/>
  <c r="J75" i="22"/>
  <c r="J14" i="22"/>
  <c r="J160" i="22"/>
  <c r="J198" i="22"/>
  <c r="J275" i="22"/>
  <c r="J114" i="20"/>
  <c r="J181" i="20"/>
  <c r="J71" i="20"/>
  <c r="J135" i="20"/>
  <c r="J176" i="20"/>
  <c r="J208" i="20"/>
  <c r="J777" i="20"/>
  <c r="J818" i="20"/>
  <c r="J13" i="22"/>
  <c r="J140" i="22"/>
  <c r="J168" i="22"/>
  <c r="J225" i="22"/>
  <c r="J235" i="22"/>
  <c r="J301" i="22"/>
  <c r="J90" i="20"/>
  <c r="J191" i="20"/>
  <c r="J96" i="20"/>
  <c r="J158" i="20"/>
  <c r="J174" i="20"/>
  <c r="J190" i="20"/>
  <c r="J206" i="20"/>
  <c r="J786" i="20"/>
  <c r="J784" i="20"/>
  <c r="J779" i="20"/>
  <c r="J810" i="20"/>
  <c r="J807" i="20"/>
  <c r="J26" i="22"/>
  <c r="J57" i="22"/>
  <c r="J73" i="22"/>
  <c r="J89" i="22"/>
  <c r="J142" i="22"/>
  <c r="J143" i="22"/>
  <c r="J207" i="22"/>
  <c r="J204" i="22"/>
  <c r="J219" i="22"/>
  <c r="J283" i="22"/>
  <c r="J308" i="22"/>
  <c r="J285" i="22"/>
  <c r="J72" i="20"/>
  <c r="J173" i="20"/>
  <c r="J27" i="20"/>
  <c r="J59" i="20"/>
  <c r="J91" i="20"/>
  <c r="J123" i="20"/>
  <c r="J153" i="20"/>
  <c r="J792" i="20"/>
  <c r="J734" i="20"/>
  <c r="J730" i="20"/>
  <c r="J782" i="20"/>
  <c r="J36" i="22"/>
  <c r="J113" i="22"/>
  <c r="J93" i="22"/>
  <c r="J118" i="22"/>
  <c r="J99" i="22"/>
  <c r="J132" i="22"/>
  <c r="J134" i="22"/>
  <c r="J257" i="22"/>
  <c r="J287" i="22"/>
  <c r="J28" i="20"/>
  <c r="J141" i="20"/>
  <c r="J139" i="22"/>
  <c r="J819" i="20"/>
  <c r="J148" i="22"/>
  <c r="J197" i="20"/>
  <c r="J753" i="20"/>
  <c r="J172" i="22"/>
  <c r="J42" i="20"/>
  <c r="J162" i="20"/>
  <c r="J739" i="20"/>
  <c r="J822" i="20"/>
  <c r="J95" i="22"/>
  <c r="J125" i="22"/>
  <c r="J273" i="22"/>
  <c r="J35" i="20"/>
  <c r="J209" i="20"/>
  <c r="J798" i="20"/>
  <c r="J9" i="22"/>
  <c r="J187" i="22"/>
  <c r="J134" i="20"/>
  <c r="J270" i="22"/>
  <c r="J70" i="20"/>
  <c r="J776" i="20"/>
  <c r="J780" i="20"/>
  <c r="J48" i="22"/>
  <c r="J230" i="22"/>
  <c r="J171" i="20"/>
  <c r="J149" i="20"/>
  <c r="J45" i="22"/>
  <c r="J196" i="22"/>
  <c r="J79" i="20"/>
  <c r="J796" i="20"/>
  <c r="J184" i="22"/>
  <c r="J122" i="20"/>
  <c r="J178" i="20"/>
  <c r="J816" i="20"/>
  <c r="J47" i="22"/>
  <c r="J114" i="22"/>
  <c r="J217" i="22"/>
  <c r="J98" i="20"/>
  <c r="J67" i="20"/>
  <c r="J755" i="20"/>
  <c r="J34" i="22"/>
  <c r="J105" i="22"/>
  <c r="J265" i="22"/>
  <c r="J171" i="22"/>
  <c r="J58" i="20"/>
  <c r="J49" i="20"/>
  <c r="J80" i="22"/>
  <c r="J309" i="22"/>
  <c r="J62" i="20"/>
  <c r="J77" i="22"/>
  <c r="J291" i="22"/>
  <c r="J143" i="20"/>
  <c r="J823" i="20"/>
  <c r="J253" i="22"/>
  <c r="J207" i="20"/>
  <c r="J194" i="20"/>
  <c r="J803" i="20"/>
  <c r="J63" i="22"/>
  <c r="J144" i="22"/>
  <c r="J227" i="22"/>
  <c r="J104" i="20"/>
  <c r="J99" i="20"/>
  <c r="J750" i="20"/>
  <c r="J127" i="22"/>
  <c r="J159" i="22"/>
  <c r="J263" i="22"/>
  <c r="J220" i="22"/>
  <c r="J161" i="20"/>
  <c r="J113" i="20"/>
  <c r="J165" i="22"/>
  <c r="J234" i="22"/>
  <c r="J21" i="20"/>
  <c r="J817" i="20"/>
  <c r="J292" i="22"/>
  <c r="J68" i="22"/>
  <c r="J825" i="20"/>
  <c r="J25" i="20"/>
  <c r="J278" i="22"/>
  <c r="J27" i="22"/>
  <c r="J98" i="22"/>
  <c r="J197" i="22"/>
  <c r="J280" i="22"/>
  <c r="J136" i="22"/>
  <c r="J189" i="20"/>
  <c r="J783" i="20"/>
  <c r="J29" i="22"/>
  <c r="J759" i="20"/>
  <c r="J195" i="22"/>
  <c r="J64" i="22"/>
  <c r="J169" i="20"/>
  <c r="J238" i="22"/>
  <c r="J60" i="20"/>
  <c r="J240" i="22"/>
  <c r="J39" i="22"/>
  <c r="J260" i="22"/>
  <c r="J187" i="20"/>
  <c r="J133" i="20"/>
  <c r="J155" i="22"/>
  <c r="J244" i="22"/>
  <c r="J73" i="20"/>
  <c r="J121" i="20"/>
  <c r="J125" i="20"/>
  <c r="J33" i="20"/>
  <c r="J72" i="22"/>
  <c r="J300" i="22"/>
  <c r="J94" i="20"/>
  <c r="J212" i="22"/>
  <c r="J132" i="20"/>
  <c r="J137" i="20"/>
  <c r="J82" i="22"/>
  <c r="J133" i="22"/>
  <c r="J290" i="22"/>
  <c r="I7" i="14"/>
  <c r="H14" i="16" s="1"/>
  <c r="J785" i="20"/>
  <c r="J58" i="22"/>
  <c r="J272" i="22"/>
  <c r="J142" i="20"/>
  <c r="J179" i="20"/>
  <c r="J177" i="22"/>
  <c r="J193" i="20"/>
  <c r="J81" i="20"/>
  <c r="J19" i="22"/>
  <c r="J274" i="22"/>
  <c r="J215" i="20"/>
  <c r="J805" i="20"/>
  <c r="J50" i="22"/>
  <c r="J78" i="20"/>
  <c r="J760" i="20"/>
  <c r="J764" i="20"/>
  <c r="J46" i="22"/>
  <c r="J226" i="22"/>
  <c r="J116" i="20"/>
  <c r="J145" i="20"/>
  <c r="J189" i="22"/>
  <c r="J140" i="20"/>
  <c r="J53" i="20"/>
  <c r="J740" i="20"/>
  <c r="J45" i="20"/>
  <c r="J78" i="22"/>
  <c r="J307" i="22"/>
  <c r="J126" i="20"/>
  <c r="J11" i="22"/>
  <c r="J94" i="22"/>
  <c r="J224" i="22"/>
  <c r="J203" i="20"/>
  <c r="J117" i="20"/>
  <c r="J167" i="22"/>
  <c r="J151" i="22"/>
  <c r="J248" i="22"/>
  <c r="J36" i="20"/>
  <c r="J181" i="22"/>
  <c r="J163" i="20"/>
  <c r="J205" i="22"/>
  <c r="J177" i="20"/>
  <c r="J97" i="20"/>
  <c r="J92" i="20"/>
  <c r="J302" i="22"/>
  <c r="J284" i="22"/>
  <c r="J246" i="22"/>
  <c r="J22" i="20"/>
  <c r="J813" i="20"/>
  <c r="J52" i="22"/>
  <c r="J256" i="22"/>
  <c r="J46" i="20"/>
  <c r="J821" i="20"/>
  <c r="J54" i="22"/>
  <c r="J264" i="22"/>
  <c r="J84" i="20"/>
  <c r="J109" i="20"/>
  <c r="I15" i="14"/>
  <c r="J809" i="20"/>
  <c r="J150" i="20"/>
  <c r="J236" i="22"/>
  <c r="J57" i="20"/>
  <c r="J756" i="20"/>
  <c r="J84" i="22"/>
  <c r="J250" i="22"/>
  <c r="J61" i="20"/>
  <c r="J772" i="20"/>
  <c r="J86" i="22"/>
  <c r="J254"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5" i="22"/>
  <c r="H140" i="22"/>
  <c r="H144" i="22"/>
  <c r="H188" i="22"/>
  <c r="H217" i="22"/>
  <c r="H286" i="22"/>
  <c r="H289" i="22"/>
  <c r="H309" i="22"/>
  <c r="H32" i="20"/>
  <c r="H21" i="20"/>
  <c r="H53" i="20"/>
  <c r="H85" i="20"/>
  <c r="H117" i="20"/>
  <c r="H149" i="20"/>
  <c r="H75" i="20"/>
  <c r="H139" i="20"/>
  <c r="H787" i="20"/>
  <c r="H800" i="20"/>
  <c r="H779" i="20"/>
  <c r="H748" i="20"/>
  <c r="H20" i="22"/>
  <c r="H30" i="22"/>
  <c r="H9" i="22"/>
  <c r="H128"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8" i="22"/>
  <c r="H147" i="22"/>
  <c r="H162" i="22"/>
  <c r="H150" i="22"/>
  <c r="H182" i="22"/>
  <c r="H238" i="22"/>
  <c r="H294" i="22"/>
  <c r="H233" i="22"/>
  <c r="H74" i="20"/>
  <c r="H64" i="20"/>
  <c r="H29" i="20"/>
  <c r="H61" i="20"/>
  <c r="H93" i="20"/>
  <c r="H125" i="20"/>
  <c r="H27" i="20"/>
  <c r="H91" i="20"/>
  <c r="H216" i="20"/>
  <c r="H217" i="20"/>
  <c r="H211" i="20"/>
  <c r="H788" i="20"/>
  <c r="H764" i="20"/>
  <c r="H36" i="22"/>
  <c r="H37" i="22"/>
  <c r="H110" i="22"/>
  <c r="H95" i="22"/>
  <c r="H186" i="22"/>
  <c r="H126" i="22"/>
  <c r="H206" i="22"/>
  <c r="H249" i="22"/>
  <c r="H216" i="22"/>
  <c r="H232" i="22"/>
  <c r="H306" i="22"/>
  <c r="H305" i="22"/>
  <c r="H40" i="20"/>
  <c r="H210" i="20"/>
  <c r="H167" i="20"/>
  <c r="H183" i="20"/>
  <c r="H199" i="20"/>
  <c r="H158" i="20"/>
  <c r="H174" i="20"/>
  <c r="H190" i="20"/>
  <c r="H206" i="20"/>
  <c r="H55" i="20"/>
  <c r="H119" i="20"/>
  <c r="H762" i="20"/>
  <c r="H808" i="20"/>
  <c r="H828" i="20"/>
  <c r="H760" i="20"/>
  <c r="H15" i="22"/>
  <c r="H113" i="22"/>
  <c r="H57" i="22"/>
  <c r="H73" i="22"/>
  <c r="H89" i="22"/>
  <c r="H33" i="22"/>
  <c r="H97" i="22"/>
  <c r="H142" i="22"/>
  <c r="H121"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4" i="22"/>
  <c r="H143" i="22"/>
  <c r="H158" i="22"/>
  <c r="H167" i="22"/>
  <c r="H184" i="22"/>
  <c r="H202" i="22"/>
  <c r="H270" i="22"/>
  <c r="H302" i="22"/>
  <c r="H237" i="22"/>
  <c r="H90" i="20"/>
  <c r="H96" i="20"/>
  <c r="H37" i="20"/>
  <c r="H69" i="20"/>
  <c r="H101" i="20"/>
  <c r="H133" i="20"/>
  <c r="H43" i="20"/>
  <c r="H107" i="20"/>
  <c r="H746" i="20"/>
  <c r="H739" i="20"/>
  <c r="H747" i="20"/>
  <c r="H804" i="20"/>
  <c r="H780" i="20"/>
  <c r="H24" i="22"/>
  <c r="H39" i="22"/>
  <c r="H18" i="22"/>
  <c r="H105" i="22"/>
  <c r="H115" i="22"/>
  <c r="H139" i="22"/>
  <c r="H193" i="22"/>
  <c r="H257" i="22"/>
  <c r="H220" i="22"/>
  <c r="H240" i="22"/>
  <c r="H307" i="22"/>
  <c r="H50" i="20"/>
  <c r="H72" i="20"/>
  <c r="H155" i="20"/>
  <c r="H171" i="20"/>
  <c r="H187" i="20"/>
  <c r="H203" i="20"/>
  <c r="H162" i="20"/>
  <c r="H178" i="20"/>
  <c r="H194" i="20"/>
  <c r="H212" i="20"/>
  <c r="H71" i="20"/>
  <c r="H135" i="20"/>
  <c r="H213" i="20"/>
  <c r="H824" i="20"/>
  <c r="H826" i="20"/>
  <c r="H776" i="20"/>
  <c r="H38" i="22"/>
  <c r="H43" i="22"/>
  <c r="H59" i="22"/>
  <c r="H75" i="22"/>
  <c r="H91" i="22"/>
  <c r="H35" i="22"/>
  <c r="H119" i="22"/>
  <c r="H163" i="22"/>
  <c r="H135" i="22"/>
  <c r="H110" i="20"/>
  <c r="H58" i="20"/>
  <c r="H181" i="20"/>
  <c r="H730" i="20"/>
  <c r="H736" i="20"/>
  <c r="H77" i="22"/>
  <c r="H170" i="22"/>
  <c r="H207" i="22"/>
  <c r="H122" i="20"/>
  <c r="H109" i="20"/>
  <c r="H769" i="20"/>
  <c r="H822" i="20"/>
  <c r="H111" i="22"/>
  <c r="H160" i="22"/>
  <c r="H265" i="22"/>
  <c r="H277" i="22"/>
  <c r="H98" i="20"/>
  <c r="H159" i="20"/>
  <c r="H191" i="20"/>
  <c r="H166" i="20"/>
  <c r="H198" i="20"/>
  <c r="H87" i="20"/>
  <c r="H755" i="20"/>
  <c r="H807" i="20"/>
  <c r="H96" i="22"/>
  <c r="H65" i="22"/>
  <c r="H93" i="22"/>
  <c r="H154" i="22"/>
  <c r="H172" i="22"/>
  <c r="H204" i="22"/>
  <c r="H242" i="22"/>
  <c r="H258" i="22"/>
  <c r="H282" i="22"/>
  <c r="H235" i="22"/>
  <c r="H106" i="20"/>
  <c r="H112" i="20"/>
  <c r="H33" i="20"/>
  <c r="H65" i="20"/>
  <c r="H97" i="20"/>
  <c r="H129" i="20"/>
  <c r="H160" i="20"/>
  <c r="H176" i="20"/>
  <c r="H192" i="20"/>
  <c r="H208" i="20"/>
  <c r="H67" i="20"/>
  <c r="H131" i="20"/>
  <c r="H778" i="20"/>
  <c r="H738" i="20"/>
  <c r="H770" i="20"/>
  <c r="H741" i="20"/>
  <c r="H802" i="20"/>
  <c r="H756" i="20"/>
  <c r="H798" i="20"/>
  <c r="H12" i="22"/>
  <c r="H32" i="22"/>
  <c r="H131" i="22"/>
  <c r="H27" i="22"/>
  <c r="H94" i="22"/>
  <c r="H151" i="22"/>
  <c r="H203" i="22"/>
  <c r="H214" i="22"/>
  <c r="H230" i="22"/>
  <c r="H285" i="22"/>
  <c r="H292" i="22"/>
  <c r="H132" i="22"/>
  <c r="H38" i="20"/>
  <c r="H92" i="20"/>
  <c r="H24" i="20"/>
  <c r="H197" i="20"/>
  <c r="H749" i="20"/>
  <c r="H819" i="20"/>
  <c r="H124" i="22"/>
  <c r="H179" i="22"/>
  <c r="H278" i="22"/>
  <c r="H128" i="20"/>
  <c r="H141" i="20"/>
  <c r="H765" i="20"/>
  <c r="H40" i="22"/>
  <c r="H183" i="22"/>
  <c r="H166" i="22"/>
  <c r="H212" i="22"/>
  <c r="H293" i="22"/>
  <c r="H130" i="20"/>
  <c r="H163" i="20"/>
  <c r="H195" i="20"/>
  <c r="H170" i="20"/>
  <c r="H202" i="20"/>
  <c r="H103" i="20"/>
  <c r="H781" i="20"/>
  <c r="H744" i="20"/>
  <c r="H104" i="22"/>
  <c r="H67" i="22"/>
  <c r="H122" i="22"/>
  <c r="H159" i="22"/>
  <c r="H155" i="22"/>
  <c r="H198" i="22"/>
  <c r="H246" i="22"/>
  <c r="H262" i="22"/>
  <c r="H290" i="22"/>
  <c r="H243"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4" i="22"/>
  <c r="H190" i="22"/>
  <c r="H218" i="22"/>
  <c r="H236" i="22"/>
  <c r="H301" i="22"/>
  <c r="H287" i="22"/>
  <c r="H825" i="20"/>
  <c r="H62" i="20"/>
  <c r="H20" i="20"/>
  <c r="H22" i="20"/>
  <c r="H152" i="20"/>
  <c r="H31" i="20"/>
  <c r="H777" i="20"/>
  <c r="H45" i="22"/>
  <c r="H117" i="22"/>
  <c r="H199" i="22"/>
  <c r="H273" i="22"/>
  <c r="H45" i="20"/>
  <c r="H59" i="20"/>
  <c r="H757" i="20"/>
  <c r="H127" i="22"/>
  <c r="H156" i="22"/>
  <c r="H195" i="22"/>
  <c r="H224" i="22"/>
  <c r="H297" i="22"/>
  <c r="H104" i="20"/>
  <c r="H175" i="20"/>
  <c r="H207" i="20"/>
  <c r="H182" i="20"/>
  <c r="H23" i="20"/>
  <c r="H151" i="20"/>
  <c r="H796" i="20"/>
  <c r="H811" i="20"/>
  <c r="H49" i="22"/>
  <c r="H81" i="22"/>
  <c r="H92" i="22"/>
  <c r="H174" i="22"/>
  <c r="H176" i="22"/>
  <c r="H250" i="22"/>
  <c r="H266" i="22"/>
  <c r="H298" i="22"/>
  <c r="H308" i="22"/>
  <c r="H48" i="20"/>
  <c r="H214" i="20"/>
  <c r="H49" i="20"/>
  <c r="H81" i="20"/>
  <c r="H113" i="20"/>
  <c r="H145" i="20"/>
  <c r="H168" i="20"/>
  <c r="H184" i="20"/>
  <c r="H200" i="20"/>
  <c r="H35" i="20"/>
  <c r="H99" i="20"/>
  <c r="H737" i="20"/>
  <c r="H771" i="20"/>
  <c r="H754" i="20"/>
  <c r="H215" i="20"/>
  <c r="H773" i="20"/>
  <c r="H823" i="20"/>
  <c r="H782" i="20"/>
  <c r="H814" i="20"/>
  <c r="H10" i="22"/>
  <c r="H21" i="22"/>
  <c r="H120" i="22"/>
  <c r="H100" i="22"/>
  <c r="H130" i="22"/>
  <c r="H171" i="22"/>
  <c r="H253" i="22"/>
  <c r="H222" i="22"/>
  <c r="H244" i="22"/>
  <c r="H303" i="22"/>
  <c r="H223" i="22"/>
  <c r="H125" i="22"/>
  <c r="H90" i="22"/>
  <c r="H148" i="20"/>
  <c r="H783" i="20"/>
  <c r="H241" i="22"/>
  <c r="H41" i="22"/>
  <c r="H239" i="22"/>
  <c r="H186" i="20"/>
  <c r="H13" i="22"/>
  <c r="H106" i="22"/>
  <c r="H274" i="22"/>
  <c r="H25" i="20"/>
  <c r="H156" i="20"/>
  <c r="H51" i="20"/>
  <c r="H767" i="20"/>
  <c r="H790" i="20"/>
  <c r="H25" i="22"/>
  <c r="H261" i="22"/>
  <c r="H145" i="22"/>
  <c r="H276" i="22"/>
  <c r="H225" i="22"/>
  <c r="H74" i="22"/>
  <c r="H36" i="20"/>
  <c r="H61" i="22"/>
  <c r="H77" i="20"/>
  <c r="H178" i="22"/>
  <c r="H136" i="20"/>
  <c r="H39" i="20"/>
  <c r="H51" i="22"/>
  <c r="H200" i="22"/>
  <c r="H281" i="22"/>
  <c r="H57" i="20"/>
  <c r="H172" i="20"/>
  <c r="H115" i="20"/>
  <c r="H731" i="20"/>
  <c r="H827" i="20"/>
  <c r="H112" i="22"/>
  <c r="H226" i="22"/>
  <c r="H801" i="20"/>
  <c r="H271" i="22"/>
  <c r="H766" i="20"/>
  <c r="H192" i="22"/>
  <c r="H42" i="22"/>
  <c r="H76" i="20"/>
  <c r="H165" i="20"/>
  <c r="H123" i="22"/>
  <c r="H123" i="20"/>
  <c r="H187" i="22"/>
  <c r="H179" i="20"/>
  <c r="H743" i="20"/>
  <c r="H83" i="22"/>
  <c r="H234" i="22"/>
  <c r="H42" i="20"/>
  <c r="H89" i="20"/>
  <c r="H188" i="20"/>
  <c r="H759" i="20"/>
  <c r="H794" i="20"/>
  <c r="H16" i="22"/>
  <c r="H146" i="22"/>
  <c r="H269" i="22"/>
  <c r="H58" i="22"/>
  <c r="G15" i="14"/>
  <c r="H213" i="22"/>
  <c r="H82" i="22"/>
  <c r="H260" i="22"/>
  <c r="H50" i="22"/>
  <c r="H304" i="22"/>
  <c r="H735" i="20"/>
  <c r="H254" i="22"/>
  <c r="H228" i="22"/>
  <c r="H259" i="22"/>
  <c r="H194" i="22"/>
  <c r="H204" i="20"/>
  <c r="H118" i="22"/>
  <c r="H732" i="20"/>
  <c r="H157" i="22"/>
  <c r="H23" i="22"/>
  <c r="H121" i="20"/>
  <c r="H812" i="20"/>
  <c r="H185"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4"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2" i="22"/>
  <c r="J44" i="22"/>
  <c r="J258" i="22"/>
  <c r="J135" i="22"/>
  <c r="J129" i="20"/>
  <c r="J41" i="20"/>
  <c r="J76" i="22"/>
  <c r="J305" i="22"/>
  <c r="J88" i="22"/>
  <c r="F62" i="20"/>
  <c r="J298" i="22"/>
  <c r="J149" i="22"/>
  <c r="J105" i="20"/>
  <c r="J185" i="20"/>
  <c r="J145" i="22"/>
  <c r="J155" i="20"/>
  <c r="J31" i="22"/>
  <c r="J124" i="20"/>
  <c r="J252" i="22"/>
  <c r="J20" i="20"/>
  <c r="J214" i="22"/>
  <c r="J44" i="20"/>
  <c r="J101" i="20"/>
  <c r="J93" i="20"/>
  <c r="J115" i="22"/>
  <c r="J296" i="22"/>
  <c r="J38" i="20"/>
  <c r="J70" i="22"/>
  <c r="J119" i="22"/>
  <c r="J148" i="20"/>
  <c r="J153" i="22"/>
  <c r="J242" i="22"/>
  <c r="J37" i="20"/>
  <c r="F76" i="20"/>
  <c r="F78" i="20"/>
  <c r="J748" i="20"/>
  <c r="J744" i="20"/>
  <c r="J54" i="20"/>
  <c r="J303" i="22"/>
  <c r="J74" i="22"/>
  <c r="J789" i="20"/>
  <c r="J268" i="22"/>
  <c r="J56" i="22"/>
  <c r="J286" i="22"/>
  <c r="J161" i="22"/>
  <c r="J68" i="20"/>
  <c r="J218" i="22"/>
  <c r="J42" i="22"/>
  <c r="J732" i="20"/>
  <c r="J30" i="20"/>
  <c r="J29" i="20"/>
  <c r="J110" i="20"/>
  <c r="T7" i="12"/>
  <c r="H789" i="20"/>
  <c r="F126" i="20"/>
  <c r="F60" i="20"/>
  <c r="F116" i="20"/>
  <c r="F68" i="20"/>
  <c r="R10" i="41"/>
  <c r="R9" i="41"/>
  <c r="F31" i="22"/>
  <c r="F120" i="20"/>
  <c r="F186" i="20"/>
  <c r="F82" i="20"/>
  <c r="F54" i="20"/>
  <c r="J195" i="20"/>
  <c r="J752" i="20"/>
  <c r="J173" i="22"/>
  <c r="J26" i="20"/>
  <c r="J65" i="20"/>
  <c r="J787" i="20"/>
  <c r="F12" i="41"/>
  <c r="G12" i="12"/>
  <c r="F12" i="12"/>
  <c r="E232" i="22"/>
  <c r="G12" i="41"/>
  <c r="H12" i="41" s="1"/>
  <c r="E194" i="20"/>
  <c r="T31" i="41"/>
  <c r="H255" i="22"/>
  <c r="T9" i="41"/>
  <c r="G33" i="12"/>
  <c r="H33" i="12" s="1"/>
  <c r="G33" i="41"/>
  <c r="F33" i="41"/>
  <c r="U11" i="41"/>
  <c r="T7" i="41"/>
  <c r="H164" i="22"/>
  <c r="H774" i="20"/>
  <c r="H245" i="22"/>
  <c r="F294" i="22"/>
  <c r="F144" i="20"/>
  <c r="F180" i="20"/>
  <c r="F63" i="22"/>
  <c r="F20" i="22"/>
  <c r="F103" i="22"/>
  <c r="F257" i="22"/>
  <c r="F143" i="20"/>
  <c r="F111" i="22"/>
  <c r="F301" i="22"/>
  <c r="H8" i="41"/>
  <c r="F104" i="20"/>
  <c r="F800" i="20"/>
  <c r="F119" i="22"/>
  <c r="F214" i="20"/>
  <c r="F53" i="22"/>
  <c r="F182" i="22"/>
  <c r="F205" i="20"/>
  <c r="F753" i="20"/>
  <c r="F140" i="22"/>
  <c r="F58" i="20"/>
  <c r="F769" i="20"/>
  <c r="F39" i="22"/>
  <c r="F279" i="22"/>
  <c r="F209" i="20"/>
  <c r="F811" i="20"/>
  <c r="F201" i="22"/>
  <c r="F808" i="20"/>
  <c r="F85" i="22"/>
  <c r="F223" i="22"/>
  <c r="F75" i="20"/>
  <c r="F796" i="20"/>
  <c r="F164" i="22"/>
  <c r="F155" i="20"/>
  <c r="F779" i="20"/>
  <c r="F176" i="22"/>
  <c r="F79" i="20"/>
  <c r="F32" i="22"/>
  <c r="F271" i="22"/>
  <c r="F773" i="20"/>
  <c r="F110" i="22"/>
  <c r="F263" i="22"/>
  <c r="F139" i="20"/>
  <c r="F793" i="20"/>
  <c r="F192" i="22"/>
  <c r="F154" i="20"/>
  <c r="F28" i="22"/>
  <c r="F204" i="22"/>
  <c r="F276" i="22"/>
  <c r="U19" i="41"/>
  <c r="L814" i="20"/>
  <c r="AC804" i="39" s="1"/>
  <c r="AD804" i="39" s="1"/>
  <c r="F238" i="22"/>
  <c r="L273" i="22"/>
  <c r="L201" i="20"/>
  <c r="AD152" i="40" s="1"/>
  <c r="F138" i="22"/>
  <c r="L806" i="20"/>
  <c r="AC796" i="39" s="1"/>
  <c r="AD796" i="39" s="1"/>
  <c r="H148" i="22"/>
  <c r="H180" i="22"/>
  <c r="H201" i="22"/>
  <c r="H295" i="22"/>
  <c r="H252" i="22"/>
  <c r="H275" i="22"/>
  <c r="H149" i="22"/>
  <c r="H68" i="22"/>
  <c r="H169" i="22"/>
  <c r="H248" i="22"/>
  <c r="H197" i="22"/>
  <c r="H161" i="22"/>
  <c r="H60" i="22"/>
  <c r="H296" i="22"/>
  <c r="H137" i="22"/>
  <c r="H797" i="20"/>
  <c r="H263" i="22"/>
  <c r="H196" i="22"/>
  <c r="H76" i="22"/>
  <c r="H785" i="20"/>
  <c r="H136" i="22"/>
  <c r="H44" i="22"/>
  <c r="H291" i="22"/>
  <c r="H264"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4" i="22"/>
  <c r="L46" i="22"/>
  <c r="L78" i="22"/>
  <c r="L30" i="22"/>
  <c r="L138" i="22"/>
  <c r="L164" i="22"/>
  <c r="L187" i="22"/>
  <c r="L157" i="22"/>
  <c r="L228" i="22"/>
  <c r="L288" i="22"/>
  <c r="L239" i="22"/>
  <c r="L233" i="22"/>
  <c r="L262"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6" i="22"/>
  <c r="L200" i="22"/>
  <c r="L201" i="22"/>
  <c r="L236" i="22"/>
  <c r="L247" i="22"/>
  <c r="L263" i="22"/>
  <c r="L246" i="22"/>
  <c r="L266"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8" i="22"/>
  <c r="L94" i="22"/>
  <c r="L158" i="22"/>
  <c r="L125" i="22"/>
  <c r="L198" i="22"/>
  <c r="L203" i="22"/>
  <c r="L224" i="22"/>
  <c r="L287"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9" i="22"/>
  <c r="L54" i="22"/>
  <c r="L86" i="22"/>
  <c r="L99" i="22"/>
  <c r="L140" i="22"/>
  <c r="L126" i="22"/>
  <c r="L193" i="22"/>
  <c r="L182" i="22"/>
  <c r="L240" i="22"/>
  <c r="L292" i="22"/>
  <c r="L294" i="22"/>
  <c r="L241"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10" i="22"/>
  <c r="L59" i="22"/>
  <c r="L91" i="22"/>
  <c r="L48" i="22"/>
  <c r="L80" i="22"/>
  <c r="L22" i="22"/>
  <c r="L162" i="22"/>
  <c r="L188" i="22"/>
  <c r="L214" i="22"/>
  <c r="L242" i="22"/>
  <c r="L251" i="22"/>
  <c r="L267" i="22"/>
  <c r="L250" i="22"/>
  <c r="L274"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7" i="22"/>
  <c r="L65" i="22"/>
  <c r="L112" i="22"/>
  <c r="L171" i="22"/>
  <c r="L62" i="22"/>
  <c r="L11" i="22"/>
  <c r="L160" i="22"/>
  <c r="L58" i="20"/>
  <c r="AD14" i="40" s="1"/>
  <c r="L154" i="20"/>
  <c r="L91" i="20"/>
  <c r="AD42" i="40" s="1"/>
  <c r="L743" i="20"/>
  <c r="L798" i="20"/>
  <c r="AC788" i="39" s="1"/>
  <c r="AD788" i="39" s="1"/>
  <c r="L120" i="22"/>
  <c r="L111" i="22"/>
  <c r="L229" i="22"/>
  <c r="L280" i="22"/>
  <c r="L298" i="22"/>
  <c r="L122" i="20"/>
  <c r="AD73" i="40" s="1"/>
  <c r="L81" i="20"/>
  <c r="L184" i="20"/>
  <c r="L189" i="20"/>
  <c r="L824" i="20"/>
  <c r="AC814" i="39" s="1"/>
  <c r="AD814" i="39" s="1"/>
  <c r="L744" i="20"/>
  <c r="AC734" i="39" s="1"/>
  <c r="AD734" i="39" s="1"/>
  <c r="L785" i="20"/>
  <c r="AC775" i="39" s="1"/>
  <c r="AD775" i="39" s="1"/>
  <c r="L69" i="22"/>
  <c r="L56" i="22"/>
  <c r="L123" i="22"/>
  <c r="L296" i="22"/>
  <c r="L283"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8" i="22"/>
  <c r="L172" i="22"/>
  <c r="L148" i="22"/>
  <c r="L141" i="22"/>
  <c r="L225" i="22"/>
  <c r="L271"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2" i="22"/>
  <c r="L52" i="22"/>
  <c r="L84" i="22"/>
  <c r="L154" i="22"/>
  <c r="L174" i="22"/>
  <c r="L146" i="22"/>
  <c r="L168" i="22"/>
  <c r="L133" i="22"/>
  <c r="L202" i="22"/>
  <c r="L277" i="22"/>
  <c r="L293" i="22"/>
  <c r="L226" i="22"/>
  <c r="L252" i="22"/>
  <c r="L268" i="22"/>
  <c r="L291" i="22"/>
  <c r="L286" i="22"/>
  <c r="L72" i="20"/>
  <c r="AD28" i="40" s="1"/>
  <c r="L186" i="20"/>
  <c r="L123" i="20"/>
  <c r="AD74" i="40" s="1"/>
  <c r="L739" i="20"/>
  <c r="AC729" i="39" s="1"/>
  <c r="AD729" i="39" s="1"/>
  <c r="L114" i="22"/>
  <c r="L19" i="22"/>
  <c r="L98" i="22"/>
  <c r="L207" i="22"/>
  <c r="L284" i="22"/>
  <c r="L302" i="22"/>
  <c r="L56" i="20"/>
  <c r="L101" i="20"/>
  <c r="L192" i="20"/>
  <c r="L197" i="20"/>
  <c r="AD148" i="40" s="1"/>
  <c r="L761" i="20"/>
  <c r="AC751" i="39" s="1"/>
  <c r="AD751" i="39" s="1"/>
  <c r="L752" i="20"/>
  <c r="AC742" i="39" s="1"/>
  <c r="AD742" i="39" s="1"/>
  <c r="L12" i="22"/>
  <c r="L73" i="22"/>
  <c r="L64" i="22"/>
  <c r="L102" i="22"/>
  <c r="L149" i="22"/>
  <c r="L300" i="22"/>
  <c r="L299" i="22"/>
  <c r="L106" i="20"/>
  <c r="L25" i="20"/>
  <c r="L158" i="20"/>
  <c r="L23" i="20"/>
  <c r="L87" i="20"/>
  <c r="L151" i="20"/>
  <c r="AD102" i="40" s="1"/>
  <c r="L753" i="20"/>
  <c r="AC743" i="39" s="1"/>
  <c r="AD743" i="39" s="1"/>
  <c r="L816" i="20"/>
  <c r="AC806" i="39" s="1"/>
  <c r="AD806" i="39" s="1"/>
  <c r="L828" i="20"/>
  <c r="AC818" i="39" s="1"/>
  <c r="AD818" i="39" s="1"/>
  <c r="L36" i="22"/>
  <c r="L49" i="22"/>
  <c r="L155" i="22"/>
  <c r="L82" i="22"/>
  <c r="L14" i="22"/>
  <c r="L142" i="22"/>
  <c r="L150" i="22"/>
  <c r="L173" i="22"/>
  <c r="L216" i="22"/>
  <c r="L235"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3" i="22"/>
  <c r="L60" i="22"/>
  <c r="L29" i="22"/>
  <c r="L156" i="22"/>
  <c r="L106" i="22"/>
  <c r="L178" i="22"/>
  <c r="L184" i="22"/>
  <c r="L165" i="22"/>
  <c r="L213" i="22"/>
  <c r="L281" i="22"/>
  <c r="L297" i="22"/>
  <c r="L234" i="22"/>
  <c r="L256" i="22"/>
  <c r="L272" i="22"/>
  <c r="L237" i="22"/>
  <c r="L290" i="22"/>
  <c r="L29" i="20"/>
  <c r="L27" i="20"/>
  <c r="L155" i="20"/>
  <c r="AD106" i="40" s="1"/>
  <c r="L735" i="20"/>
  <c r="AC725" i="39" s="1"/>
  <c r="AD725" i="39" s="1"/>
  <c r="L47" i="22"/>
  <c r="L70" i="22"/>
  <c r="L152" i="22"/>
  <c r="L212" i="22"/>
  <c r="L279" i="22"/>
  <c r="L254" i="22"/>
  <c r="L214" i="20"/>
  <c r="AC204" i="39" s="1"/>
  <c r="AD204" i="39" s="1"/>
  <c r="L145" i="20"/>
  <c r="L157" i="20"/>
  <c r="L759" i="20"/>
  <c r="L773" i="20"/>
  <c r="AC763" i="39" s="1"/>
  <c r="AD763" i="39" s="1"/>
  <c r="L776" i="20"/>
  <c r="AC766" i="39" s="1"/>
  <c r="AD766" i="39" s="1"/>
  <c r="L31" i="22"/>
  <c r="L147" i="22"/>
  <c r="L88" i="22"/>
  <c r="L136" i="22"/>
  <c r="L222" i="22"/>
  <c r="L255" i="22"/>
  <c r="L258" i="22"/>
  <c r="L40" i="20"/>
  <c r="L61" i="20"/>
  <c r="AD17" i="40" s="1"/>
  <c r="L182" i="20"/>
  <c r="AD133" i="40" s="1"/>
  <c r="L47" i="20"/>
  <c r="L111" i="20"/>
  <c r="L175" i="20"/>
  <c r="L213" i="20"/>
  <c r="L774" i="20"/>
  <c r="AC764" i="39" s="1"/>
  <c r="AD764" i="39" s="1"/>
  <c r="L803" i="20"/>
  <c r="AC793" i="39" s="1"/>
  <c r="AD793" i="39" s="1"/>
  <c r="L15" i="22"/>
  <c r="L63" i="22"/>
  <c r="L50" i="22"/>
  <c r="L90" i="22"/>
  <c r="L37" i="22"/>
  <c r="L186" i="22"/>
  <c r="L194" i="22"/>
  <c r="L190" i="22"/>
  <c r="L232" i="22"/>
  <c r="L243"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3" i="22"/>
  <c r="L130" i="22"/>
  <c r="L199" i="22"/>
  <c r="L221" i="22"/>
  <c r="L204" i="22"/>
  <c r="L269" i="22"/>
  <c r="L285" i="22"/>
  <c r="L301" i="22"/>
  <c r="L244" i="22"/>
  <c r="L260" i="22"/>
  <c r="L276" i="22"/>
  <c r="L278" i="22"/>
  <c r="L305" i="22"/>
  <c r="L93" i="20"/>
  <c r="L79" i="22"/>
  <c r="L295" i="22"/>
  <c r="L165" i="20"/>
  <c r="L131" i="22"/>
  <c r="L230" i="22"/>
  <c r="L89" i="20"/>
  <c r="AD40" i="40" s="1"/>
  <c r="AA10" i="40" s="1"/>
  <c r="L183" i="20"/>
  <c r="L39" i="22"/>
  <c r="L170" i="22"/>
  <c r="L238" i="22"/>
  <c r="L105" i="20"/>
  <c r="AD56" i="40" s="1"/>
  <c r="AA11" i="40" s="1"/>
  <c r="L741" i="20"/>
  <c r="AC731" i="39" s="1"/>
  <c r="AD731" i="39" s="1"/>
  <c r="L23" i="22"/>
  <c r="L76" i="22"/>
  <c r="L134" i="22"/>
  <c r="L289" i="22"/>
  <c r="L275" i="22"/>
  <c r="L59" i="20"/>
  <c r="L21" i="22"/>
  <c r="L303" i="22"/>
  <c r="L733" i="20"/>
  <c r="AC723" i="39" s="1"/>
  <c r="AD723" i="39" s="1"/>
  <c r="L179" i="22"/>
  <c r="L259" i="22"/>
  <c r="L190" i="20"/>
  <c r="AD141" i="40" s="1"/>
  <c r="L730" i="20"/>
  <c r="AC720" i="39" s="1"/>
  <c r="AD720" i="39" s="1"/>
  <c r="L77" i="22"/>
  <c r="L115" i="22"/>
  <c r="L270" i="22"/>
  <c r="L172" i="20"/>
  <c r="L732" i="20"/>
  <c r="AC722" i="39" s="1"/>
  <c r="AD722" i="39" s="1"/>
  <c r="L71" i="22"/>
  <c r="L119" i="22"/>
  <c r="L217" i="22"/>
  <c r="L218" i="22"/>
  <c r="L282" i="22"/>
  <c r="L187" i="20"/>
  <c r="AD138" i="40" s="1"/>
  <c r="L185" i="22"/>
  <c r="L37" i="20"/>
  <c r="L795" i="20"/>
  <c r="AC785" i="39" s="1"/>
  <c r="AD785" i="39" s="1"/>
  <c r="L116" i="22"/>
  <c r="L307" i="22"/>
  <c r="L55" i="20"/>
  <c r="AD11" i="40" s="1"/>
  <c r="L211" i="20"/>
  <c r="L58" i="22"/>
  <c r="L206" i="22"/>
  <c r="L32" i="20"/>
  <c r="L161" i="20"/>
  <c r="AD112" i="40" s="1"/>
  <c r="L772" i="20"/>
  <c r="AC762" i="39" s="1"/>
  <c r="AD762" i="39" s="1"/>
  <c r="L95" i="22"/>
  <c r="L144" i="22"/>
  <c r="L192" i="22"/>
  <c r="L248" i="22"/>
  <c r="L309" i="22"/>
  <c r="U30" i="41"/>
  <c r="F125" i="20"/>
  <c r="F772" i="20"/>
  <c r="F806" i="20"/>
  <c r="F821" i="20"/>
  <c r="F27" i="22"/>
  <c r="F26" i="22"/>
  <c r="F70" i="22"/>
  <c r="F154" i="22"/>
  <c r="F49" i="20"/>
  <c r="F113" i="20"/>
  <c r="F782" i="20"/>
  <c r="F760" i="20"/>
  <c r="F797" i="20"/>
  <c r="F46" i="22"/>
  <c r="F78" i="22"/>
  <c r="F162" i="22"/>
  <c r="F65" i="20"/>
  <c r="F129" i="20"/>
  <c r="F215" i="20"/>
  <c r="F736" i="20"/>
  <c r="F814" i="20"/>
  <c r="F56" i="22"/>
  <c r="F88" i="22"/>
  <c r="F61" i="20"/>
  <c r="F54" i="22"/>
  <c r="F86" i="22"/>
  <c r="E15" i="14"/>
  <c r="F81" i="20"/>
  <c r="F145" i="20"/>
  <c r="F64" i="22"/>
  <c r="F106" i="22"/>
  <c r="F33" i="20"/>
  <c r="F48" i="22"/>
  <c r="F137" i="22"/>
  <c r="F62" i="22"/>
  <c r="F97" i="20"/>
  <c r="F35" i="22"/>
  <c r="F72" i="22"/>
  <c r="F202" i="22"/>
  <c r="F98" i="22"/>
  <c r="F732" i="20"/>
  <c r="F80" i="22"/>
  <c r="F34" i="22"/>
  <c r="F73" i="20"/>
  <c r="F137" i="20"/>
  <c r="F768" i="20"/>
  <c r="F25" i="20"/>
  <c r="F89" i="20"/>
  <c r="F153" i="20"/>
  <c r="F170" i="22"/>
  <c r="F41" i="20"/>
  <c r="F105" i="20"/>
  <c r="F764" i="20"/>
  <c r="F121" i="20"/>
  <c r="F19" i="22"/>
  <c r="F18" i="22"/>
  <c r="F44" i="22"/>
  <c r="F76" i="22"/>
  <c r="F146" i="22"/>
  <c r="F181" i="22"/>
  <c r="F177" i="22"/>
  <c r="F250" i="22"/>
  <c r="F161" i="22"/>
  <c r="F254" i="22"/>
  <c r="F280" i="22"/>
  <c r="F258" i="22"/>
  <c r="F232" i="22"/>
  <c r="F248" i="22"/>
  <c r="F270" i="22"/>
  <c r="F268" i="22"/>
  <c r="F252" i="22"/>
  <c r="F260" i="22"/>
  <c r="F296" i="22"/>
  <c r="F234" i="22"/>
  <c r="F292" i="22"/>
  <c r="F52" i="22"/>
  <c r="F84" i="22"/>
  <c r="F153" i="22"/>
  <c r="F246" i="22"/>
  <c r="F190" i="22"/>
  <c r="F214" i="22"/>
  <c r="F212" i="22"/>
  <c r="F309" i="22"/>
  <c r="F282" i="22"/>
  <c r="F206" i="22"/>
  <c r="F245" i="22"/>
  <c r="F302" i="22"/>
  <c r="F290" i="22"/>
  <c r="F300" i="22"/>
  <c r="F284" i="22"/>
  <c r="F305" i="22"/>
  <c r="F242" i="22"/>
  <c r="F236" i="22"/>
  <c r="F130" i="20"/>
  <c r="F136" i="20"/>
  <c r="F185" i="20"/>
  <c r="F23" i="20"/>
  <c r="F55" i="20"/>
  <c r="F87" i="20"/>
  <c r="F119" i="20"/>
  <c r="F151" i="20"/>
  <c r="F792" i="20"/>
  <c r="F734" i="20"/>
  <c r="F730" i="20"/>
  <c r="F802" i="20"/>
  <c r="F817" i="20"/>
  <c r="F96" i="22"/>
  <c r="F113" i="22"/>
  <c r="F93" i="22"/>
  <c r="F33" i="22"/>
  <c r="F132" i="22"/>
  <c r="F235" i="22"/>
  <c r="F289" i="22"/>
  <c r="F34" i="20"/>
  <c r="F48" i="20"/>
  <c r="F159" i="20"/>
  <c r="F191" i="20"/>
  <c r="F212" i="20"/>
  <c r="F733" i="20"/>
  <c r="F824" i="20"/>
  <c r="F731" i="20"/>
  <c r="F788" i="20"/>
  <c r="F783" i="20"/>
  <c r="F36" i="22"/>
  <c r="F43" i="22"/>
  <c r="F59" i="22"/>
  <c r="F75" i="22"/>
  <c r="F91" i="22"/>
  <c r="F92" i="22"/>
  <c r="F117" i="22"/>
  <c r="F159" i="22"/>
  <c r="F135" i="22"/>
  <c r="F152" i="22"/>
  <c r="F133" i="22"/>
  <c r="F203" i="22"/>
  <c r="F231" i="22"/>
  <c r="F237" i="22"/>
  <c r="F287" i="22"/>
  <c r="F24" i="20"/>
  <c r="F152" i="20"/>
  <c r="F181" i="20"/>
  <c r="F19" i="20"/>
  <c r="F51" i="20"/>
  <c r="F83" i="20"/>
  <c r="F115" i="20"/>
  <c r="F147" i="20"/>
  <c r="F168" i="20"/>
  <c r="F184" i="20"/>
  <c r="F200" i="20"/>
  <c r="F775" i="20"/>
  <c r="F745" i="20"/>
  <c r="F217" i="20"/>
  <c r="F828" i="20"/>
  <c r="F809" i="20"/>
  <c r="F29" i="22"/>
  <c r="F112" i="22"/>
  <c r="F25" i="22"/>
  <c r="F172" i="22"/>
  <c r="F102" i="22"/>
  <c r="F199" i="22"/>
  <c r="F185" i="22"/>
  <c r="F215" i="22"/>
  <c r="F277" i="22"/>
  <c r="F251" i="22"/>
  <c r="F291" i="22"/>
  <c r="F66" i="20"/>
  <c r="F64" i="20"/>
  <c r="F163" i="20"/>
  <c r="F195" i="20"/>
  <c r="F158" i="20"/>
  <c r="F174" i="20"/>
  <c r="F190" i="20"/>
  <c r="F206" i="20"/>
  <c r="F739" i="20"/>
  <c r="F816" i="20"/>
  <c r="F794" i="20"/>
  <c r="F807" i="20"/>
  <c r="F97" i="22"/>
  <c r="F49" i="22"/>
  <c r="F65" i="22"/>
  <c r="F81" i="22"/>
  <c r="F120" i="22"/>
  <c r="F166" i="22"/>
  <c r="F94" i="22"/>
  <c r="F139" i="22"/>
  <c r="F217" i="22"/>
  <c r="F219" i="22"/>
  <c r="F265" i="22"/>
  <c r="F304" i="22"/>
  <c r="F756" i="20"/>
  <c r="F798" i="20"/>
  <c r="F813" i="20"/>
  <c r="F60" i="22"/>
  <c r="F129" i="22"/>
  <c r="F224" i="22"/>
  <c r="F222" i="22"/>
  <c r="F197" i="22"/>
  <c r="F226" i="22"/>
  <c r="F228" i="22"/>
  <c r="F189" i="22"/>
  <c r="F266" i="22"/>
  <c r="F278" i="22"/>
  <c r="F274" i="22"/>
  <c r="F303" i="22"/>
  <c r="F298" i="22"/>
  <c r="F240" i="22"/>
  <c r="F272" i="22"/>
  <c r="F307" i="22"/>
  <c r="F244" i="22"/>
  <c r="F40" i="20"/>
  <c r="F161" i="20"/>
  <c r="F193" i="20"/>
  <c r="F31" i="20"/>
  <c r="F63" i="20"/>
  <c r="F95" i="20"/>
  <c r="F127" i="20"/>
  <c r="F743" i="20"/>
  <c r="F755" i="20"/>
  <c r="F750" i="20"/>
  <c r="F762" i="20"/>
  <c r="F810" i="20"/>
  <c r="F823" i="20"/>
  <c r="F99" i="22"/>
  <c r="F21" i="22"/>
  <c r="F14" i="22"/>
  <c r="F156" i="22"/>
  <c r="F136" i="22"/>
  <c r="F141" i="22"/>
  <c r="F243" i="22"/>
  <c r="F297" i="22"/>
  <c r="F74" i="20"/>
  <c r="F80" i="20"/>
  <c r="F167" i="20"/>
  <c r="F199" i="20"/>
  <c r="F737" i="20"/>
  <c r="F771" i="20"/>
  <c r="F735" i="20"/>
  <c r="F741" i="20"/>
  <c r="F795" i="20"/>
  <c r="F799" i="20"/>
  <c r="F10" i="22"/>
  <c r="F45" i="22"/>
  <c r="F61" i="22"/>
  <c r="F77" i="22"/>
  <c r="F122" i="22"/>
  <c r="F95" i="22"/>
  <c r="F118" i="22"/>
  <c r="F160" i="22"/>
  <c r="F142" i="22"/>
  <c r="F171" i="22"/>
  <c r="F165" i="22"/>
  <c r="F188" i="22"/>
  <c r="F221" i="22"/>
  <c r="F306" i="22"/>
  <c r="F295" i="22"/>
  <c r="F56" i="20"/>
  <c r="F157" i="20"/>
  <c r="F189" i="20"/>
  <c r="F27" i="20"/>
  <c r="F59" i="20"/>
  <c r="F91" i="20"/>
  <c r="F123" i="20"/>
  <c r="F156" i="20"/>
  <c r="F172" i="20"/>
  <c r="F188" i="20"/>
  <c r="F204" i="20"/>
  <c r="F787" i="20"/>
  <c r="F761" i="20"/>
  <c r="F746" i="20"/>
  <c r="F803" i="20"/>
  <c r="F24" i="22"/>
  <c r="F15" i="22"/>
  <c r="F116" i="22"/>
  <c r="F38" i="22"/>
  <c r="F183" i="22"/>
  <c r="F151" i="22"/>
  <c r="F121" i="22"/>
  <c r="F157" i="22"/>
  <c r="F225" i="22"/>
  <c r="F285" i="22"/>
  <c r="F267" i="22"/>
  <c r="F299" i="22"/>
  <c r="F90" i="20"/>
  <c r="F96" i="20"/>
  <c r="F171" i="20"/>
  <c r="F203" i="20"/>
  <c r="F162" i="20"/>
  <c r="F178" i="20"/>
  <c r="F194" i="20"/>
  <c r="F216" i="20"/>
  <c r="F754" i="20"/>
  <c r="F747" i="20"/>
  <c r="F819" i="20"/>
  <c r="F825" i="20"/>
  <c r="F105" i="22"/>
  <c r="F55" i="22"/>
  <c r="F71" i="22"/>
  <c r="F87" i="22"/>
  <c r="F123" i="22"/>
  <c r="F175" i="22"/>
  <c r="F167" i="22"/>
  <c r="F187" i="22"/>
  <c r="F149" i="22"/>
  <c r="F227" i="22"/>
  <c r="F229" i="22"/>
  <c r="F308" i="22"/>
  <c r="E170" i="20"/>
  <c r="E202" i="20"/>
  <c r="E751" i="20"/>
  <c r="E106" i="22"/>
  <c r="E133" i="22"/>
  <c r="E221" i="22"/>
  <c r="E230" i="22"/>
  <c r="C15" i="16"/>
  <c r="D7" i="16" s="1"/>
  <c r="E178" i="20"/>
  <c r="E813" i="20"/>
  <c r="E129" i="22"/>
  <c r="E137" i="22"/>
  <c r="E227" i="22"/>
  <c r="E236" i="22"/>
  <c r="E154" i="20"/>
  <c r="E186" i="20"/>
  <c r="E743" i="20"/>
  <c r="E793" i="20"/>
  <c r="E193" i="22"/>
  <c r="E169" i="22"/>
  <c r="E216" i="22"/>
  <c r="E240" i="22"/>
  <c r="F255" i="22"/>
  <c r="F249" i="22"/>
  <c r="F193" i="22"/>
  <c r="F144" i="22"/>
  <c r="F89" i="22"/>
  <c r="F57" i="22"/>
  <c r="F12" i="22"/>
  <c r="F757" i="20"/>
  <c r="F742" i="20"/>
  <c r="F182" i="20"/>
  <c r="F210" i="20"/>
  <c r="F128" i="20"/>
  <c r="F42" i="20"/>
  <c r="F293" i="22"/>
  <c r="F191" i="22"/>
  <c r="F158" i="22"/>
  <c r="F41" i="22"/>
  <c r="F100" i="22"/>
  <c r="F827" i="20"/>
  <c r="F777" i="20"/>
  <c r="F208" i="20"/>
  <c r="F176" i="20"/>
  <c r="F131" i="20"/>
  <c r="F67" i="20"/>
  <c r="F197" i="20"/>
  <c r="F88" i="20"/>
  <c r="F247" i="22"/>
  <c r="F211" i="22"/>
  <c r="F200" i="22"/>
  <c r="F186" i="22"/>
  <c r="F101" i="22"/>
  <c r="F83" i="22"/>
  <c r="F51" i="22"/>
  <c r="F815" i="20"/>
  <c r="F763" i="20"/>
  <c r="F781" i="20"/>
  <c r="F207" i="20"/>
  <c r="F112" i="20"/>
  <c r="F259" i="22"/>
  <c r="F173" i="22"/>
  <c r="F163" i="22"/>
  <c r="F37" i="22"/>
  <c r="F16" i="22"/>
  <c r="F820" i="20"/>
  <c r="F770" i="20"/>
  <c r="F135" i="20"/>
  <c r="F71" i="20"/>
  <c r="F201" i="20"/>
  <c r="F72" i="20"/>
  <c r="E214" i="22"/>
  <c r="E94" i="22"/>
  <c r="E162" i="20"/>
  <c r="F288" i="22"/>
  <c r="F286" i="22"/>
  <c r="F220" i="22"/>
  <c r="F68" i="22"/>
  <c r="L132" i="22"/>
  <c r="L210" i="20"/>
  <c r="L119" i="20"/>
  <c r="AD70" i="40" s="1"/>
  <c r="L160" i="20"/>
  <c r="AD111" i="40" s="1"/>
  <c r="H66" i="22"/>
  <c r="H133" i="22"/>
  <c r="F241" i="22"/>
  <c r="F213" i="22"/>
  <c r="F180" i="22"/>
  <c r="F143" i="22"/>
  <c r="F79" i="22"/>
  <c r="F47" i="22"/>
  <c r="F791" i="20"/>
  <c r="F784" i="20"/>
  <c r="F202" i="20"/>
  <c r="F170" i="20"/>
  <c r="F187" i="20"/>
  <c r="F32" i="20"/>
  <c r="F283" i="22"/>
  <c r="F269" i="22"/>
  <c r="F184" i="22"/>
  <c r="F179" i="22"/>
  <c r="F22" i="22"/>
  <c r="F13" i="22"/>
  <c r="F812" i="20"/>
  <c r="F749" i="20"/>
  <c r="F196" i="20"/>
  <c r="F164" i="20"/>
  <c r="F107" i="20"/>
  <c r="F43" i="20"/>
  <c r="F173" i="20"/>
  <c r="F146" i="20"/>
  <c r="F261" i="22"/>
  <c r="F198" i="22"/>
  <c r="F125" i="22"/>
  <c r="F150" i="22"/>
  <c r="F23" i="22"/>
  <c r="F69" i="22"/>
  <c r="F131" i="22"/>
  <c r="F818" i="20"/>
  <c r="F767" i="20"/>
  <c r="F774" i="20"/>
  <c r="F183" i="20"/>
  <c r="F138" i="20"/>
  <c r="F281" i="22"/>
  <c r="F207" i="22"/>
  <c r="F30" i="22"/>
  <c r="F801" i="20"/>
  <c r="F213" i="20"/>
  <c r="F786" i="20"/>
  <c r="F111" i="20"/>
  <c r="F47" i="20"/>
  <c r="F177" i="20"/>
  <c r="AC167" i="39" s="1"/>
  <c r="AD167" i="39" s="1"/>
  <c r="F98" i="20"/>
  <c r="E161" i="22"/>
  <c r="E825" i="20"/>
  <c r="F264" i="22"/>
  <c r="F230" i="22"/>
  <c r="F262" i="22"/>
  <c r="F218" i="22"/>
  <c r="F216" i="22"/>
  <c r="F205" i="22"/>
  <c r="F57" i="20"/>
  <c r="L44" i="22"/>
  <c r="L191" i="22"/>
  <c r="L64" i="20"/>
  <c r="AD20" i="40" s="1"/>
  <c r="L220" i="22"/>
  <c r="F233" i="22"/>
  <c r="F194" i="22"/>
  <c r="F174" i="22"/>
  <c r="F134" i="22"/>
  <c r="F73" i="22"/>
  <c r="F114" i="22"/>
  <c r="F826" i="20"/>
  <c r="F765" i="20"/>
  <c r="F198" i="20"/>
  <c r="F166" i="20"/>
  <c r="F179" i="20"/>
  <c r="F122" i="20"/>
  <c r="F275" i="22"/>
  <c r="F239" i="22"/>
  <c r="F168" i="22"/>
  <c r="F147" i="22"/>
  <c r="F9" i="22"/>
  <c r="F40" i="22"/>
  <c r="F778" i="20"/>
  <c r="F738" i="20"/>
  <c r="F192" i="20"/>
  <c r="F160" i="20"/>
  <c r="F99" i="20"/>
  <c r="F35" i="20"/>
  <c r="F165" i="20"/>
  <c r="F114" i="20"/>
  <c r="F253" i="22"/>
  <c r="F196" i="22"/>
  <c r="F148" i="22"/>
  <c r="F128" i="22"/>
  <c r="F124" i="22"/>
  <c r="F67" i="22"/>
  <c r="F127" i="22"/>
  <c r="F804" i="20"/>
  <c r="F751" i="20"/>
  <c r="F759" i="20"/>
  <c r="F175" i="20"/>
  <c r="F106" i="20"/>
  <c r="F273" i="22"/>
  <c r="F155" i="22"/>
  <c r="F17" i="22"/>
  <c r="F104" i="22"/>
  <c r="F785" i="20"/>
  <c r="F766" i="20"/>
  <c r="F758" i="20"/>
  <c r="F103" i="20"/>
  <c r="F39" i="20"/>
  <c r="F169" i="20"/>
  <c r="E244" i="22"/>
  <c r="E31" i="22"/>
  <c r="E86" i="20"/>
  <c r="E243" i="22"/>
  <c r="F256" i="22"/>
  <c r="F178" i="22"/>
  <c r="H267" i="22"/>
  <c r="L264" i="22"/>
  <c r="L28" i="22"/>
  <c r="L117" i="22"/>
  <c r="L166" i="22"/>
  <c r="L215" i="20"/>
  <c r="AC205" i="39" s="1"/>
  <c r="AD205" i="39" s="1"/>
  <c r="R34" i="41"/>
  <c r="U8" i="41"/>
  <c r="H46" i="22"/>
  <c r="H227" i="22"/>
  <c r="H215" i="22"/>
  <c r="H734" i="20"/>
  <c r="H70" i="22"/>
  <c r="H165" i="22"/>
  <c r="H813" i="20"/>
  <c r="H280" i="22"/>
  <c r="H792" i="20"/>
  <c r="H52" i="22"/>
  <c r="H229" i="22"/>
  <c r="H177" i="22"/>
  <c r="H141" i="22"/>
  <c r="H78" i="22"/>
  <c r="U10" i="41"/>
  <c r="H168" i="22"/>
  <c r="H758" i="20"/>
  <c r="H300" i="22"/>
  <c r="H62" i="22"/>
  <c r="H750" i="20"/>
  <c r="H268" i="22"/>
  <c r="H84" i="22"/>
  <c r="U36" i="41"/>
  <c r="H742" i="20"/>
  <c r="H809" i="20"/>
  <c r="R7" i="12"/>
  <c r="R7" i="41"/>
  <c r="U7" i="41"/>
  <c r="U7" i="12"/>
  <c r="T15" i="41"/>
  <c r="H805" i="20"/>
  <c r="H793" i="20"/>
  <c r="H205" i="22"/>
  <c r="T10" i="41"/>
  <c r="F45" i="20"/>
  <c r="F211" i="20"/>
  <c r="F93" i="20"/>
  <c r="F29" i="20"/>
  <c r="F790" i="20"/>
  <c r="F141" i="20"/>
  <c r="F77" i="20"/>
  <c r="I42" i="20"/>
  <c r="F789" i="20"/>
  <c r="F744" i="20"/>
  <c r="F780" i="20"/>
  <c r="F109" i="20"/>
  <c r="M122" i="20"/>
  <c r="J266"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3" i="22"/>
  <c r="I254" i="22"/>
  <c r="I287" i="22"/>
  <c r="I271" i="22"/>
  <c r="I292" i="22"/>
  <c r="I281" i="22"/>
  <c r="I189" i="22"/>
  <c r="I161" i="22"/>
  <c r="I149" i="22"/>
  <c r="I139" i="22"/>
  <c r="I186" i="22"/>
  <c r="I110" i="22"/>
  <c r="I84" i="22"/>
  <c r="I68" i="22"/>
  <c r="I52" i="22"/>
  <c r="I38" i="22"/>
  <c r="I40" i="22"/>
  <c r="I740" i="20"/>
  <c r="I762" i="20"/>
  <c r="I25" i="20"/>
  <c r="I35" i="20"/>
  <c r="I282" i="22"/>
  <c r="I255" i="22"/>
  <c r="I260" i="22"/>
  <c r="I225" i="22"/>
  <c r="I201" i="22"/>
  <c r="I168" i="22"/>
  <c r="I132" i="22"/>
  <c r="I144" i="22"/>
  <c r="I94" i="22"/>
  <c r="I128" i="22"/>
  <c r="I122"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4" i="22"/>
  <c r="I72" i="20"/>
  <c r="I120" i="20"/>
  <c r="I75" i="20"/>
  <c r="I139" i="20"/>
  <c r="I65" i="20"/>
  <c r="I129" i="20"/>
  <c r="I159" i="20"/>
  <c r="I175" i="20"/>
  <c r="I191" i="20"/>
  <c r="I207" i="20"/>
  <c r="I758" i="20"/>
  <c r="I749" i="20"/>
  <c r="I759" i="20"/>
  <c r="I730" i="20"/>
  <c r="I825" i="20"/>
  <c r="I823" i="20"/>
  <c r="I760" i="20"/>
  <c r="I813" i="20"/>
  <c r="I63" i="22"/>
  <c r="I83" i="22"/>
  <c r="I120" i="22"/>
  <c r="I298" i="22"/>
  <c r="I299" i="22"/>
  <c r="I283" i="22"/>
  <c r="I267" i="22"/>
  <c r="I272" i="22"/>
  <c r="I221" i="22"/>
  <c r="I191" i="22"/>
  <c r="I145" i="22"/>
  <c r="I133" i="22"/>
  <c r="I164" i="22"/>
  <c r="I182" i="22"/>
  <c r="I101" i="22"/>
  <c r="I80" i="22"/>
  <c r="I64" i="22"/>
  <c r="I48" i="22"/>
  <c r="I30" i="22"/>
  <c r="I79" i="22"/>
  <c r="I782" i="20"/>
  <c r="I121" i="20"/>
  <c r="I131" i="20"/>
  <c r="I112" i="20"/>
  <c r="I262" i="22"/>
  <c r="I300" i="22"/>
  <c r="I301" i="22"/>
  <c r="I227" i="22"/>
  <c r="I192" i="22"/>
  <c r="I121" i="22"/>
  <c r="I115" i="22"/>
  <c r="I183" i="22"/>
  <c r="I34" i="22"/>
  <c r="I113" i="22"/>
  <c r="I112"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8" i="22"/>
  <c r="I295" i="22"/>
  <c r="I279" i="22"/>
  <c r="I251" i="22"/>
  <c r="I256" i="22"/>
  <c r="I257" i="22"/>
  <c r="I202" i="22"/>
  <c r="I129" i="22"/>
  <c r="I184" i="22"/>
  <c r="I148" i="22"/>
  <c r="I179" i="22"/>
  <c r="I25" i="22"/>
  <c r="I76" i="22"/>
  <c r="I60" i="22"/>
  <c r="I44" i="22"/>
  <c r="I67" i="22"/>
  <c r="I57" i="22"/>
  <c r="I819" i="20"/>
  <c r="I89" i="20"/>
  <c r="I99" i="20"/>
  <c r="I309" i="22"/>
  <c r="I258" i="22"/>
  <c r="I280" i="22"/>
  <c r="I285" i="22"/>
  <c r="I219" i="22"/>
  <c r="I207" i="22"/>
  <c r="I167" i="22"/>
  <c r="I98" i="22"/>
  <c r="I172" i="22"/>
  <c r="I26" i="22"/>
  <c r="I96" i="22"/>
  <c r="I131" i="22"/>
  <c r="I71" i="22"/>
  <c r="I798" i="20"/>
  <c r="I757" i="20"/>
  <c r="I808" i="20"/>
  <c r="I738" i="20"/>
  <c r="I61" i="20"/>
  <c r="I71" i="20"/>
  <c r="I105" i="20"/>
  <c r="I115" i="20"/>
  <c r="I128" i="20"/>
  <c r="I90" i="20"/>
  <c r="I56" i="20"/>
  <c r="I101" i="20"/>
  <c r="I205" i="20"/>
  <c r="I809" i="20"/>
  <c r="I31" i="22"/>
  <c r="I107" i="20"/>
  <c r="I167" i="20"/>
  <c r="I731" i="20"/>
  <c r="I806" i="20"/>
  <c r="I77" i="22"/>
  <c r="I291" i="22"/>
  <c r="I205" i="22"/>
  <c r="I125" i="22"/>
  <c r="I56" i="22"/>
  <c r="I818" i="20"/>
  <c r="I308" i="22"/>
  <c r="I173" i="22"/>
  <c r="I17" i="22"/>
  <c r="I791" i="20"/>
  <c r="I29" i="20"/>
  <c r="I48" i="20"/>
  <c r="I30" i="20"/>
  <c r="I44" i="20"/>
  <c r="I126" i="20"/>
  <c r="I116" i="20"/>
  <c r="I46" i="20"/>
  <c r="I28" i="20"/>
  <c r="I34" i="20"/>
  <c r="I54" i="20"/>
  <c r="I68" i="20"/>
  <c r="I47" i="20"/>
  <c r="I157" i="20"/>
  <c r="I774" i="20"/>
  <c r="I821" i="20"/>
  <c r="I114" i="20"/>
  <c r="I33" i="20"/>
  <c r="I183" i="20"/>
  <c r="I816" i="20"/>
  <c r="I744" i="20"/>
  <c r="I22" i="22"/>
  <c r="I275" i="22"/>
  <c r="I177" i="22"/>
  <c r="I143" i="22"/>
  <c r="I35" i="22"/>
  <c r="I57" i="20"/>
  <c r="I276" i="22"/>
  <c r="I151"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6" i="22"/>
  <c r="I88" i="22"/>
  <c r="I61" i="22"/>
  <c r="I67" i="20"/>
  <c r="I269" i="22"/>
  <c r="I198" i="22"/>
  <c r="I127" i="22"/>
  <c r="I765" i="20"/>
  <c r="I73" i="20"/>
  <c r="I94" i="20"/>
  <c r="I108" i="20"/>
  <c r="I70" i="20"/>
  <c r="I52" i="20"/>
  <c r="I26" i="20"/>
  <c r="I110" i="20"/>
  <c r="I92" i="20"/>
  <c r="I142" i="20"/>
  <c r="I132" i="20"/>
  <c r="I37" i="20"/>
  <c r="I189" i="20"/>
  <c r="I746" i="20"/>
  <c r="I69" i="22"/>
  <c r="I43" i="20"/>
  <c r="I212" i="20"/>
  <c r="I211" i="20"/>
  <c r="I811" i="20"/>
  <c r="I81" i="22"/>
  <c r="I274" i="22"/>
  <c r="I297" i="22"/>
  <c r="I142" i="22"/>
  <c r="I72" i="22"/>
  <c r="I772" i="20"/>
  <c r="I302" i="22"/>
  <c r="I187" i="22"/>
  <c r="I111" i="22"/>
  <c r="I12" i="22"/>
  <c r="I787" i="20"/>
  <c r="I83" i="20"/>
  <c r="I150" i="20"/>
  <c r="I140" i="20"/>
  <c r="I102" i="20"/>
  <c r="I84" i="20"/>
  <c r="I134" i="20"/>
  <c r="I124" i="20"/>
  <c r="I22" i="20"/>
  <c r="I36" i="20"/>
  <c r="I244" i="22"/>
  <c r="I240" i="22"/>
  <c r="I236" i="22"/>
  <c r="I226" i="22"/>
  <c r="I214" i="22"/>
  <c r="I220" i="22"/>
  <c r="I150" i="22"/>
  <c r="I130" i="22"/>
  <c r="I97" i="22"/>
  <c r="I134" i="22"/>
  <c r="I739" i="20"/>
  <c r="I751" i="20"/>
  <c r="I202" i="20"/>
  <c r="I194" i="20"/>
  <c r="I186" i="20"/>
  <c r="I178" i="20"/>
  <c r="I170" i="20"/>
  <c r="I162" i="20"/>
  <c r="I154" i="20"/>
  <c r="I232" i="22"/>
  <c r="I243" i="22"/>
  <c r="I239" i="22"/>
  <c r="I235" i="22"/>
  <c r="I206" i="22"/>
  <c r="I212" i="22"/>
  <c r="I218" i="22"/>
  <c r="I190" i="22"/>
  <c r="I118" i="22"/>
  <c r="I100" i="22"/>
  <c r="I735" i="20"/>
  <c r="I210" i="20"/>
  <c r="I208" i="20"/>
  <c r="I200" i="20"/>
  <c r="I192" i="20"/>
  <c r="I184" i="20"/>
  <c r="I176" i="20"/>
  <c r="I168" i="20"/>
  <c r="I160" i="20"/>
  <c r="H7" i="14"/>
  <c r="I228" i="22"/>
  <c r="I242" i="22"/>
  <c r="I238" i="22"/>
  <c r="I234" i="22"/>
  <c r="I194" i="22"/>
  <c r="I224" i="22"/>
  <c r="I216" i="22"/>
  <c r="I162" i="22"/>
  <c r="I117" i="22"/>
  <c r="I92" i="22"/>
  <c r="I771" i="20"/>
  <c r="H15" i="14"/>
  <c r="I206" i="20"/>
  <c r="I198" i="20"/>
  <c r="I190" i="20"/>
  <c r="I182" i="20"/>
  <c r="I174" i="20"/>
  <c r="I166" i="20"/>
  <c r="I158" i="20"/>
  <c r="I230" i="22"/>
  <c r="I241" i="22"/>
  <c r="I237" i="22"/>
  <c r="I233" i="22"/>
  <c r="I193" i="22"/>
  <c r="I222" i="22"/>
  <c r="I166" i="22"/>
  <c r="I146" i="22"/>
  <c r="I114" i="22"/>
  <c r="I755" i="20"/>
  <c r="I786" i="20"/>
  <c r="I767" i="20"/>
  <c r="I204" i="20"/>
  <c r="I196" i="20"/>
  <c r="I188" i="20"/>
  <c r="I180" i="20"/>
  <c r="I172" i="20"/>
  <c r="I164" i="20"/>
  <c r="I156" i="20"/>
  <c r="F822" i="20"/>
  <c r="F752" i="20"/>
  <c r="F133" i="20"/>
  <c r="F69" i="20"/>
  <c r="F740" i="20"/>
  <c r="F117" i="20"/>
  <c r="F53" i="20"/>
  <c r="E7" i="14"/>
  <c r="F748" i="20"/>
  <c r="F37" i="20"/>
  <c r="F130" i="22"/>
  <c r="F74" i="22"/>
  <c r="F42" i="22"/>
  <c r="F126" i="22"/>
  <c r="F101" i="20"/>
  <c r="F149" i="20"/>
  <c r="F85" i="20"/>
  <c r="F21" i="20"/>
  <c r="N78" i="22"/>
  <c r="N218" i="22"/>
  <c r="N118" i="22"/>
  <c r="N294" i="22"/>
  <c r="N303" i="22"/>
  <c r="N80" i="22"/>
  <c r="N248" i="22"/>
  <c r="N141" i="20"/>
  <c r="N77" i="20"/>
  <c r="N94" i="20"/>
  <c r="N108" i="20"/>
  <c r="N736" i="20"/>
  <c r="N740" i="20"/>
  <c r="N89" i="20"/>
  <c r="N25" i="20"/>
  <c r="N54" i="20"/>
  <c r="N68" i="20"/>
  <c r="N732" i="20"/>
  <c r="N101" i="20"/>
  <c r="N37" i="20"/>
  <c r="N46" i="20"/>
  <c r="N28" i="20"/>
  <c r="N780" i="20"/>
  <c r="N113" i="20"/>
  <c r="N49" i="20"/>
  <c r="N150" i="20"/>
  <c r="N116" i="20"/>
  <c r="N306" i="22"/>
  <c r="N229" i="22"/>
  <c r="N187" i="22"/>
  <c r="N153" i="22"/>
  <c r="N200" i="22"/>
  <c r="N134" i="22"/>
  <c r="N174" i="22"/>
  <c r="N112" i="22"/>
  <c r="N75" i="22"/>
  <c r="N43" i="22"/>
  <c r="N40" i="22"/>
  <c r="N821" i="20"/>
  <c r="N817" i="20"/>
  <c r="N741" i="20"/>
  <c r="N734" i="20"/>
  <c r="N781" i="20"/>
  <c r="N792" i="20"/>
  <c r="N209" i="20"/>
  <c r="N196" i="20"/>
  <c r="N180" i="20"/>
  <c r="N164" i="20"/>
  <c r="N135" i="20"/>
  <c r="N71" i="20"/>
  <c r="N203" i="20"/>
  <c r="N171" i="20"/>
  <c r="N120" i="20"/>
  <c r="N50" i="20"/>
  <c r="N267" i="22"/>
  <c r="N285" i="22"/>
  <c r="N233" i="22"/>
  <c r="N189" i="22"/>
  <c r="N173" i="22"/>
  <c r="N167" i="22"/>
  <c r="N147" i="22"/>
  <c r="N35" i="22"/>
  <c r="N89" i="22"/>
  <c r="N57" i="22"/>
  <c r="N127" i="22"/>
  <c r="N36" i="22"/>
  <c r="N819" i="20"/>
  <c r="N785" i="20"/>
  <c r="N746" i="20"/>
  <c r="N767" i="20"/>
  <c r="N771" i="20"/>
  <c r="N787" i="20"/>
  <c r="N216" i="20"/>
  <c r="N91" i="20"/>
  <c r="N27" i="20"/>
  <c r="N185" i="20"/>
  <c r="N128" i="20"/>
  <c r="N138" i="20"/>
  <c r="N34" i="20"/>
  <c r="N263" i="22"/>
  <c r="N261" i="22"/>
  <c r="N197" i="22"/>
  <c r="N194" i="22"/>
  <c r="N146" i="22"/>
  <c r="N98" i="22"/>
  <c r="N172" i="22"/>
  <c r="N111" i="22"/>
  <c r="N114" i="22"/>
  <c r="N18" i="22"/>
  <c r="N79" i="22"/>
  <c r="N47" i="22"/>
  <c r="N96" i="22"/>
  <c r="N811" i="20"/>
  <c r="N818" i="20"/>
  <c r="N763" i="20"/>
  <c r="N784" i="20"/>
  <c r="N759" i="20"/>
  <c r="N202" i="20"/>
  <c r="N186" i="20"/>
  <c r="N170" i="20"/>
  <c r="N154" i="20"/>
  <c r="N95" i="20"/>
  <c r="N31" i="20"/>
  <c r="N191" i="20"/>
  <c r="N159" i="20"/>
  <c r="N64" i="20"/>
  <c r="N276" i="22"/>
  <c r="N46" i="22"/>
  <c r="N76" i="22"/>
  <c r="N216" i="22"/>
  <c r="N274" i="22"/>
  <c r="N776" i="20"/>
  <c r="N125" i="20"/>
  <c r="N61" i="20"/>
  <c r="N211" i="20"/>
  <c r="N142" i="20"/>
  <c r="N140" i="20"/>
  <c r="N137" i="20"/>
  <c r="N73" i="20"/>
  <c r="N86" i="20"/>
  <c r="N100" i="20"/>
  <c r="N149" i="20"/>
  <c r="N85" i="20"/>
  <c r="N21" i="20"/>
  <c r="N78" i="20"/>
  <c r="N60" i="20"/>
  <c r="N768" i="20"/>
  <c r="N772" i="20"/>
  <c r="N97" i="20"/>
  <c r="N33" i="20"/>
  <c r="N38" i="20"/>
  <c r="N20" i="20"/>
  <c r="N148" i="20"/>
  <c r="N289" i="22"/>
  <c r="N219" i="22"/>
  <c r="N177" i="22"/>
  <c r="N145" i="22"/>
  <c r="N203" i="22"/>
  <c r="N184" i="22"/>
  <c r="N121" i="22"/>
  <c r="N105" i="22"/>
  <c r="N93" i="22"/>
  <c r="N67" i="22"/>
  <c r="N37" i="22"/>
  <c r="N32" i="22"/>
  <c r="N797" i="20"/>
  <c r="N810" i="20"/>
  <c r="N213" i="20"/>
  <c r="N824" i="20"/>
  <c r="N770" i="20"/>
  <c r="N769" i="20"/>
  <c r="N208" i="20"/>
  <c r="N192" i="20"/>
  <c r="N176" i="20"/>
  <c r="N160" i="20"/>
  <c r="N119" i="20"/>
  <c r="N55" i="20"/>
  <c r="N195" i="20"/>
  <c r="N163" i="20"/>
  <c r="N88" i="20"/>
  <c r="N42" i="20"/>
  <c r="N251" i="22"/>
  <c r="N269" i="22"/>
  <c r="N245" i="22"/>
  <c r="N207" i="22"/>
  <c r="N141" i="22"/>
  <c r="N162" i="22"/>
  <c r="N144" i="22"/>
  <c r="N19" i="22"/>
  <c r="N81" i="22"/>
  <c r="N49" i="22"/>
  <c r="N104" i="22"/>
  <c r="N28" i="22"/>
  <c r="N825" i="20"/>
  <c r="N802" i="20"/>
  <c r="N730" i="20"/>
  <c r="N745" i="20"/>
  <c r="N749" i="20"/>
  <c r="N774" i="20"/>
  <c r="N139" i="20"/>
  <c r="N75" i="20"/>
  <c r="N794" i="20"/>
  <c r="N177" i="20"/>
  <c r="N96" i="20"/>
  <c r="N122" i="20"/>
  <c r="N287" i="22"/>
  <c r="N247" i="22"/>
  <c r="N221" i="22"/>
  <c r="N198" i="22"/>
  <c r="N149" i="22"/>
  <c r="N132" i="22"/>
  <c r="N163" i="22"/>
  <c r="N156" i="22"/>
  <c r="N102" i="22"/>
  <c r="N97" i="22"/>
  <c r="N117" i="22"/>
  <c r="N71" i="22"/>
  <c r="N29" i="22"/>
  <c r="N10" i="22"/>
  <c r="N822" i="20"/>
  <c r="N804" i="20"/>
  <c r="N747" i="20"/>
  <c r="N754" i="20"/>
  <c r="N743" i="20"/>
  <c r="N198" i="20"/>
  <c r="N182" i="20"/>
  <c r="N166" i="20"/>
  <c r="N143" i="20"/>
  <c r="N79" i="20"/>
  <c r="N214" i="20"/>
  <c r="N183" i="20"/>
  <c r="N136" i="20"/>
  <c r="N24" i="20"/>
  <c r="N286" i="22"/>
  <c r="N272" i="22"/>
  <c r="N44" i="22"/>
  <c r="N82" i="22"/>
  <c r="N764" i="20"/>
  <c r="N109" i="20"/>
  <c r="N45" i="20"/>
  <c r="N30" i="20"/>
  <c r="N44" i="20"/>
  <c r="N153" i="20"/>
  <c r="N760" i="20"/>
  <c r="N121" i="20"/>
  <c r="N57" i="20"/>
  <c r="N134" i="20"/>
  <c r="N132" i="20"/>
  <c r="N133" i="20"/>
  <c r="N69" i="20"/>
  <c r="M7" i="14"/>
  <c r="N110" i="20"/>
  <c r="N92" i="20"/>
  <c r="N145" i="20"/>
  <c r="N81" i="20"/>
  <c r="M15" i="14"/>
  <c r="N70" i="20"/>
  <c r="N52" i="20"/>
  <c r="N271" i="22"/>
  <c r="N273" i="22"/>
  <c r="N181" i="22"/>
  <c r="N169" i="22"/>
  <c r="N137" i="22"/>
  <c r="N165" i="22"/>
  <c r="N166" i="22"/>
  <c r="N178" i="22"/>
  <c r="N128" i="22"/>
  <c r="N91" i="22"/>
  <c r="N59" i="22"/>
  <c r="N21" i="22"/>
  <c r="N24" i="22"/>
  <c r="N806" i="20"/>
  <c r="N773" i="20"/>
  <c r="N783" i="20"/>
  <c r="N816" i="20"/>
  <c r="N738" i="20"/>
  <c r="N753" i="20"/>
  <c r="N204" i="20"/>
  <c r="N188" i="20"/>
  <c r="N172" i="20"/>
  <c r="N156" i="20"/>
  <c r="N103" i="20"/>
  <c r="N39" i="20"/>
  <c r="N187" i="20"/>
  <c r="N155" i="20"/>
  <c r="N72" i="20"/>
  <c r="N299" i="22"/>
  <c r="N304" i="22"/>
  <c r="N241" i="22"/>
  <c r="N257" i="22"/>
  <c r="N217" i="22"/>
  <c r="N185" i="22"/>
  <c r="N148" i="22"/>
  <c r="N99" i="22"/>
  <c r="N120" i="22"/>
  <c r="N73" i="22"/>
  <c r="N30" i="22"/>
  <c r="N31" i="22"/>
  <c r="N20" i="22"/>
  <c r="N801" i="20"/>
  <c r="N778" i="20"/>
  <c r="N217" i="20"/>
  <c r="N735" i="20"/>
  <c r="N739" i="20"/>
  <c r="N758" i="20"/>
  <c r="N123" i="20"/>
  <c r="N59" i="20"/>
  <c r="N201" i="20"/>
  <c r="N169" i="20"/>
  <c r="N56" i="20"/>
  <c r="N106" i="20"/>
  <c r="N295" i="22"/>
  <c r="N297" i="22"/>
  <c r="N227" i="22"/>
  <c r="N206" i="22"/>
  <c r="N183" i="22"/>
  <c r="N115" i="22"/>
  <c r="N160" i="22"/>
  <c r="N140" i="22"/>
  <c r="N94" i="22"/>
  <c r="N34" i="22"/>
  <c r="N103" i="22"/>
  <c r="N63" i="22"/>
  <c r="N13" i="22"/>
  <c r="N9" i="22"/>
  <c r="N814" i="20"/>
  <c r="N795" i="20"/>
  <c r="N731" i="20"/>
  <c r="N799" i="20"/>
  <c r="N212" i="20"/>
  <c r="N194" i="20"/>
  <c r="N178" i="20"/>
  <c r="N162" i="20"/>
  <c r="N127" i="20"/>
  <c r="N63" i="20"/>
  <c r="N207" i="20"/>
  <c r="N175" i="20"/>
  <c r="N104" i="20"/>
  <c r="N58" i="20"/>
  <c r="N220" i="22"/>
  <c r="N126" i="22"/>
  <c r="N282" i="22"/>
  <c r="N284" i="22"/>
  <c r="N50" i="22"/>
  <c r="N190" i="22"/>
  <c r="N752" i="20"/>
  <c r="N756" i="20"/>
  <c r="N93" i="20"/>
  <c r="N29" i="20"/>
  <c r="N62" i="20"/>
  <c r="N76" i="20"/>
  <c r="N748" i="20"/>
  <c r="N105" i="20"/>
  <c r="N41" i="20"/>
  <c r="N22" i="20"/>
  <c r="N36" i="20"/>
  <c r="N744" i="20"/>
  <c r="N215" i="20"/>
  <c r="N117" i="20"/>
  <c r="N53" i="20"/>
  <c r="N126" i="20"/>
  <c r="N124" i="20"/>
  <c r="N129" i="20"/>
  <c r="N65" i="20"/>
  <c r="N102" i="20"/>
  <c r="N84" i="20"/>
  <c r="N255" i="22"/>
  <c r="N253" i="22"/>
  <c r="N192" i="22"/>
  <c r="N161" i="22"/>
  <c r="N129" i="22"/>
  <c r="N133" i="22"/>
  <c r="N150" i="22"/>
  <c r="N164" i="22"/>
  <c r="N124" i="22"/>
  <c r="N83" i="22"/>
  <c r="N51" i="22"/>
  <c r="N113" i="22"/>
  <c r="N16" i="22"/>
  <c r="N782" i="20"/>
  <c r="N757" i="20"/>
  <c r="N766" i="20"/>
  <c r="N808" i="20"/>
  <c r="N815" i="20"/>
  <c r="N737" i="20"/>
  <c r="N200" i="20"/>
  <c r="N184" i="20"/>
  <c r="N168" i="20"/>
  <c r="N151" i="20"/>
  <c r="N87" i="20"/>
  <c r="N23" i="20"/>
  <c r="N179" i="20"/>
  <c r="N152" i="20"/>
  <c r="N66" i="20"/>
  <c r="N283" i="22"/>
  <c r="N301" i="22"/>
  <c r="N237" i="22"/>
  <c r="N223" i="22"/>
  <c r="N191" i="22"/>
  <c r="N199" i="22"/>
  <c r="N186" i="22"/>
  <c r="N92" i="22"/>
  <c r="N110" i="22"/>
  <c r="N65" i="22"/>
  <c r="N14" i="22"/>
  <c r="N15" i="22"/>
  <c r="N12" i="22"/>
  <c r="N793" i="20"/>
  <c r="N762" i="20"/>
  <c r="N777" i="20"/>
  <c r="N791" i="20"/>
  <c r="N807" i="20"/>
  <c r="N742" i="20"/>
  <c r="N107" i="20"/>
  <c r="N43" i="20"/>
  <c r="N193" i="20"/>
  <c r="N161" i="20"/>
  <c r="N40" i="20"/>
  <c r="N90" i="20"/>
  <c r="N279" i="22"/>
  <c r="N281" i="22"/>
  <c r="N211" i="22"/>
  <c r="N196" i="22"/>
  <c r="N151" i="22"/>
  <c r="N106" i="22"/>
  <c r="N142" i="22"/>
  <c r="N119" i="22"/>
  <c r="N123" i="22"/>
  <c r="N26" i="22"/>
  <c r="N87" i="22"/>
  <c r="N55" i="22"/>
  <c r="N131" i="22"/>
  <c r="N813" i="20"/>
  <c r="N798" i="20"/>
  <c r="N779" i="20"/>
  <c r="N750" i="20"/>
  <c r="N775" i="20"/>
  <c r="N206" i="20"/>
  <c r="N190" i="20"/>
  <c r="N174" i="20"/>
  <c r="N158" i="20"/>
  <c r="N111" i="20"/>
  <c r="N47" i="20"/>
  <c r="N199" i="20"/>
  <c r="N167" i="20"/>
  <c r="N80" i="20"/>
  <c r="N26" i="20"/>
  <c r="I306" i="22"/>
  <c r="I293" i="22"/>
  <c r="I204" i="22"/>
  <c r="I136" i="22"/>
  <c r="I159" i="22"/>
  <c r="I58" i="22"/>
  <c r="I23" i="22"/>
  <c r="I89" i="22"/>
  <c r="I828" i="20"/>
  <c r="I246" i="22"/>
  <c r="I253" i="22"/>
  <c r="I223" i="22"/>
  <c r="I157" i="22"/>
  <c r="I104" i="22"/>
  <c r="I13" i="22"/>
  <c r="I788" i="20"/>
  <c r="I151" i="20"/>
  <c r="I252" i="22"/>
  <c r="I153" i="22"/>
  <c r="I158" i="22"/>
  <c r="I138" i="22"/>
  <c r="I147" i="22"/>
  <c r="I116" i="22"/>
  <c r="I29" i="22"/>
  <c r="I817" i="20"/>
  <c r="I286" i="22"/>
  <c r="I289" i="22"/>
  <c r="I169" i="22"/>
  <c r="I176" i="22"/>
  <c r="I119" i="22"/>
  <c r="I70" i="22"/>
  <c r="I28" i="22"/>
  <c r="I820" i="20"/>
  <c r="I800" i="20"/>
  <c r="I23" i="20"/>
  <c r="I55" i="20"/>
  <c r="I130" i="20"/>
  <c r="I109" i="20"/>
  <c r="O262" i="22"/>
  <c r="O279" i="22"/>
  <c r="O253" i="22"/>
  <c r="O231" i="22"/>
  <c r="O182" i="22"/>
  <c r="O184" i="22"/>
  <c r="O180" i="22"/>
  <c r="O156" i="22"/>
  <c r="O83" i="22"/>
  <c r="O51" i="22"/>
  <c r="O116" i="22"/>
  <c r="O72" i="22"/>
  <c r="O120" i="22"/>
  <c r="O13" i="22"/>
  <c r="O12" i="22"/>
  <c r="O823" i="20"/>
  <c r="O780" i="20"/>
  <c r="O820" i="20"/>
  <c r="O771" i="20"/>
  <c r="O181" i="20"/>
  <c r="O143" i="20"/>
  <c r="O23" i="20"/>
  <c r="O49" i="20"/>
  <c r="O302" i="22"/>
  <c r="O299" i="22"/>
  <c r="O247" i="22"/>
  <c r="O264" i="22"/>
  <c r="O277" i="22"/>
  <c r="O161" i="22"/>
  <c r="O173" i="22"/>
  <c r="O162" i="22"/>
  <c r="O195" i="22"/>
  <c r="O175" i="22"/>
  <c r="O89" i="22"/>
  <c r="O57" i="22"/>
  <c r="O25" i="22"/>
  <c r="O86" i="22"/>
  <c r="O54" i="22"/>
  <c r="O29" i="22"/>
  <c r="O96" i="22"/>
  <c r="O806" i="20"/>
  <c r="O825" i="20"/>
  <c r="O760" i="20"/>
  <c r="O828" i="20"/>
  <c r="O750" i="20"/>
  <c r="O759" i="20"/>
  <c r="O216" i="20"/>
  <c r="O187" i="20"/>
  <c r="O155" i="20"/>
  <c r="O19" i="20"/>
  <c r="O29" i="20"/>
  <c r="O304" i="22"/>
  <c r="O292" i="22"/>
  <c r="O225" i="22"/>
  <c r="O181" i="22"/>
  <c r="O193" i="22"/>
  <c r="O121" i="22"/>
  <c r="O183" i="22"/>
  <c r="O87" i="22"/>
  <c r="O55" i="22"/>
  <c r="O80" i="22"/>
  <c r="O48" i="22"/>
  <c r="O112" i="22"/>
  <c r="O822" i="20"/>
  <c r="O785" i="20"/>
  <c r="O819" i="20"/>
  <c r="O746" i="20"/>
  <c r="O215" i="20"/>
  <c r="O205" i="20"/>
  <c r="O173" i="20"/>
  <c r="O107" i="20"/>
  <c r="O101" i="20"/>
  <c r="O303" i="22"/>
  <c r="O258" i="22"/>
  <c r="O263" i="22"/>
  <c r="O260" i="22"/>
  <c r="O281" i="22"/>
  <c r="O227" i="22"/>
  <c r="O165" i="22"/>
  <c r="O171" i="22"/>
  <c r="O134" i="22"/>
  <c r="O164" i="22"/>
  <c r="O160" i="22"/>
  <c r="O123"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4" i="22"/>
  <c r="N56" i="22"/>
  <c r="N230" i="22"/>
  <c r="N84" i="22"/>
  <c r="N54" i="22"/>
  <c r="N292" i="22"/>
  <c r="N290" i="22"/>
  <c r="N252" i="22"/>
  <c r="N246" i="22"/>
  <c r="N182" i="22"/>
  <c r="N74" i="22"/>
  <c r="N256" i="22"/>
  <c r="N270" i="22"/>
  <c r="N243" i="22"/>
  <c r="N157" i="22"/>
  <c r="N158" i="22"/>
  <c r="N27" i="22"/>
  <c r="N809" i="20"/>
  <c r="N259" i="22"/>
  <c r="N213" i="22"/>
  <c r="N154" i="22"/>
  <c r="N53" i="22"/>
  <c r="N755" i="20"/>
  <c r="N235" i="22"/>
  <c r="N204" i="22"/>
  <c r="N101" i="22"/>
  <c r="N805" i="20"/>
  <c r="N786" i="20"/>
  <c r="N277" i="22"/>
  <c r="N179" i="22"/>
  <c r="N69" i="22"/>
  <c r="N789" i="20"/>
  <c r="N765" i="20"/>
  <c r="N130" i="20"/>
  <c r="N112" i="20"/>
  <c r="N48" i="20"/>
  <c r="N823" i="20"/>
  <c r="N210" i="20"/>
  <c r="N114" i="20"/>
  <c r="M278" i="22"/>
  <c r="M275" i="22"/>
  <c r="M288" i="22"/>
  <c r="M301" i="22"/>
  <c r="M265" i="22"/>
  <c r="M213" i="22"/>
  <c r="M166" i="22"/>
  <c r="M162" i="22"/>
  <c r="M163" i="22"/>
  <c r="M128" i="22"/>
  <c r="M79" i="22"/>
  <c r="M63" i="22"/>
  <c r="M47" i="22"/>
  <c r="M110" i="22"/>
  <c r="M30" i="22"/>
  <c r="M764" i="20"/>
  <c r="M795" i="20"/>
  <c r="M774" i="20"/>
  <c r="M212" i="20"/>
  <c r="M53" i="20"/>
  <c r="M79" i="20"/>
  <c r="M290" i="22"/>
  <c r="M295" i="22"/>
  <c r="M280" i="22"/>
  <c r="M204" i="22"/>
  <c r="M179" i="22"/>
  <c r="M159" i="22"/>
  <c r="M92" i="22"/>
  <c r="M81" i="22"/>
  <c r="M65" i="22"/>
  <c r="M49" i="22"/>
  <c r="M95" i="22"/>
  <c r="M25" i="22"/>
  <c r="M736" i="20"/>
  <c r="M784" i="20"/>
  <c r="M798" i="20"/>
  <c r="M733" i="20"/>
  <c r="M183" i="20"/>
  <c r="M763" i="20"/>
  <c r="M49" i="20"/>
  <c r="M59" i="20"/>
  <c r="M258" i="22"/>
  <c r="M283" i="22"/>
  <c r="M272" i="22"/>
  <c r="M285" i="22"/>
  <c r="M217" i="22"/>
  <c r="M139" i="22"/>
  <c r="M164" i="22"/>
  <c r="M172" i="22"/>
  <c r="M138" i="22"/>
  <c r="M117" i="22"/>
  <c r="M76" i="22"/>
  <c r="M60" i="22"/>
  <c r="M44" i="22"/>
  <c r="M32" i="22"/>
  <c r="M41" i="22"/>
  <c r="M12" i="22"/>
  <c r="M748" i="20"/>
  <c r="M827" i="20"/>
  <c r="M794" i="20"/>
  <c r="M816" i="20"/>
  <c r="M754" i="20"/>
  <c r="M747" i="20"/>
  <c r="M45" i="20"/>
  <c r="M55" i="20"/>
  <c r="M309" i="22"/>
  <c r="M287" i="22"/>
  <c r="M252" i="22"/>
  <c r="M187" i="22"/>
  <c r="M171" i="22"/>
  <c r="M151" i="22"/>
  <c r="M147" i="22"/>
  <c r="M118" i="22"/>
  <c r="M82" i="22"/>
  <c r="M66" i="22"/>
  <c r="M50" i="22"/>
  <c r="M112"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5" i="22"/>
  <c r="F50" i="22"/>
  <c r="F805" i="20"/>
  <c r="F776" i="20"/>
  <c r="F66" i="22"/>
  <c r="M244" i="22"/>
  <c r="M240" i="22"/>
  <c r="M236" i="22"/>
  <c r="M232" i="22"/>
  <c r="M229" i="22"/>
  <c r="M218" i="22"/>
  <c r="M216" i="22"/>
  <c r="M206" i="22"/>
  <c r="M219" i="22"/>
  <c r="M173" i="22"/>
  <c r="M188" i="22"/>
  <c r="M193" i="22"/>
  <c r="M177" i="22"/>
  <c r="M111" i="22"/>
  <c r="M31" i="22"/>
  <c r="M115" i="22"/>
  <c r="M27" i="22"/>
  <c r="M821" i="20"/>
  <c r="M789" i="20"/>
  <c r="M801" i="20"/>
  <c r="M743" i="20"/>
  <c r="M793" i="20"/>
  <c r="M208" i="20"/>
  <c r="M200" i="20"/>
  <c r="M192" i="20"/>
  <c r="M184" i="20"/>
  <c r="M176" i="20"/>
  <c r="M168" i="20"/>
  <c r="M160" i="20"/>
  <c r="M38" i="20"/>
  <c r="M20" i="20"/>
  <c r="M148" i="20"/>
  <c r="M134" i="20"/>
  <c r="M124" i="20"/>
  <c r="M142" i="20"/>
  <c r="M132" i="20"/>
  <c r="M62" i="20"/>
  <c r="M76" i="20"/>
  <c r="M243" i="22"/>
  <c r="M239" i="22"/>
  <c r="M235" i="22"/>
  <c r="M228" i="22"/>
  <c r="M230" i="22"/>
  <c r="M214" i="22"/>
  <c r="M215" i="22"/>
  <c r="M205" i="22"/>
  <c r="M212" i="22"/>
  <c r="M157" i="22"/>
  <c r="M169" i="22"/>
  <c r="M184" i="22"/>
  <c r="M161"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31" i="22"/>
  <c r="M242" i="22"/>
  <c r="M238" i="22"/>
  <c r="M234" i="22"/>
  <c r="M224" i="22"/>
  <c r="M226" i="22"/>
  <c r="M190" i="22"/>
  <c r="M197" i="22"/>
  <c r="M223" i="22"/>
  <c r="M211" i="22"/>
  <c r="M141" i="22"/>
  <c r="M153" i="22"/>
  <c r="M165" i="22"/>
  <c r="M145" i="22"/>
  <c r="M94" i="22"/>
  <c r="M15" i="22"/>
  <c r="M133" i="22"/>
  <c r="M98" i="22"/>
  <c r="M805" i="20"/>
  <c r="M817" i="20"/>
  <c r="M775" i="20"/>
  <c r="M751" i="20"/>
  <c r="M204" i="20"/>
  <c r="M196" i="20"/>
  <c r="M188" i="20"/>
  <c r="M180" i="20"/>
  <c r="M172" i="20"/>
  <c r="M164" i="20"/>
  <c r="M156" i="20"/>
  <c r="L15" i="14"/>
  <c r="M102" i="20"/>
  <c r="M84" i="20"/>
  <c r="M78" i="20"/>
  <c r="M60" i="20"/>
  <c r="M54" i="20"/>
  <c r="M68" i="20"/>
  <c r="M74" i="20"/>
  <c r="M150" i="20"/>
  <c r="M140" i="20"/>
  <c r="M227" i="22"/>
  <c r="M241" i="22"/>
  <c r="M237" i="22"/>
  <c r="M233" i="22"/>
  <c r="M220" i="22"/>
  <c r="M222" i="22"/>
  <c r="M189" i="22"/>
  <c r="M225" i="22"/>
  <c r="M221" i="22"/>
  <c r="M181" i="22"/>
  <c r="M119" i="22"/>
  <c r="M137" i="22"/>
  <c r="M149" i="22"/>
  <c r="M129" i="22"/>
  <c r="M39" i="22"/>
  <c r="M35" i="22"/>
  <c r="M797" i="20"/>
  <c r="M809" i="20"/>
  <c r="M759" i="20"/>
  <c r="M735" i="20"/>
  <c r="M210" i="20"/>
  <c r="M202" i="20"/>
  <c r="M194" i="20"/>
  <c r="M186" i="20"/>
  <c r="M178" i="20"/>
  <c r="M170" i="20"/>
  <c r="M162" i="20"/>
  <c r="M154" i="20"/>
  <c r="M126" i="20"/>
  <c r="M116" i="20"/>
  <c r="M110" i="20"/>
  <c r="M92" i="20"/>
  <c r="M86" i="20"/>
  <c r="M100" i="20"/>
  <c r="M30" i="20"/>
  <c r="M44" i="20"/>
  <c r="L253" i="22"/>
  <c r="L177"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5" i="22"/>
  <c r="L169"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5" i="22"/>
  <c r="L129" i="22"/>
  <c r="L34" i="22"/>
  <c r="L121"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7" i="22"/>
  <c r="L153"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3" i="22"/>
  <c r="L145"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9" i="22"/>
  <c r="L137"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6" i="22"/>
  <c r="L143"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7" i="22"/>
  <c r="L181"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9" i="22"/>
  <c r="L175"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11" i="22"/>
  <c r="L159"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4" i="22"/>
  <c r="L197" i="22"/>
  <c r="L135"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5" i="22"/>
  <c r="L180"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8" i="22"/>
  <c r="L189" i="22"/>
  <c r="L167"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6" i="22"/>
  <c r="L215" i="22"/>
  <c r="L151"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31" i="22"/>
  <c r="L161"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61" i="22"/>
  <c r="L205" i="22"/>
  <c r="L113"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300" i="22"/>
  <c r="P284" i="22"/>
  <c r="P268" i="22"/>
  <c r="P252" i="22"/>
  <c r="P295" i="22"/>
  <c r="P279" i="22"/>
  <c r="P259" i="22"/>
  <c r="P263" i="22"/>
  <c r="P227" i="22"/>
  <c r="P205" i="22"/>
  <c r="P211" i="22"/>
  <c r="P169" i="22"/>
  <c r="P137" i="22"/>
  <c r="P133" i="22"/>
  <c r="P156" i="22"/>
  <c r="P173"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6" i="22"/>
  <c r="P280" i="22"/>
  <c r="P264" i="22"/>
  <c r="P248" i="22"/>
  <c r="P291" i="22"/>
  <c r="P275" i="22"/>
  <c r="P251" i="22"/>
  <c r="P255" i="22"/>
  <c r="P215" i="22"/>
  <c r="P223" i="22"/>
  <c r="P196" i="22"/>
  <c r="P164" i="22"/>
  <c r="P132" i="22"/>
  <c r="P177" i="22"/>
  <c r="P145" i="22"/>
  <c r="P157"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2" i="22"/>
  <c r="P276" i="22"/>
  <c r="P260" i="22"/>
  <c r="P245" i="22"/>
  <c r="P287" i="22"/>
  <c r="P271" i="22"/>
  <c r="P229" i="22"/>
  <c r="P247" i="22"/>
  <c r="P197" i="22"/>
  <c r="P221" i="22"/>
  <c r="P195" i="22"/>
  <c r="P153" i="22"/>
  <c r="P165" i="22"/>
  <c r="P172" i="22"/>
  <c r="P140" i="22"/>
  <c r="P141" i="22"/>
  <c r="P129"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8" i="22"/>
  <c r="P272" i="22"/>
  <c r="P256" i="22"/>
  <c r="P299" i="22"/>
  <c r="P283" i="22"/>
  <c r="P267" i="22"/>
  <c r="P225" i="22"/>
  <c r="P231" i="22"/>
  <c r="P193" i="22"/>
  <c r="P219" i="22"/>
  <c r="P189" i="22"/>
  <c r="P148" i="22"/>
  <c r="P149" i="22"/>
  <c r="P161" i="22"/>
  <c r="P181"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20" i="22"/>
  <c r="P17" i="22"/>
  <c r="P33" i="22"/>
  <c r="P131" i="22"/>
  <c r="P43" i="22"/>
  <c r="P49" i="22"/>
  <c r="P55" i="22"/>
  <c r="P61" i="22"/>
  <c r="P75" i="22"/>
  <c r="P81" i="22"/>
  <c r="P87" i="22"/>
  <c r="P93" i="22"/>
  <c r="P122" i="22"/>
  <c r="P21" i="22"/>
  <c r="P29" i="22"/>
  <c r="P38" i="22"/>
  <c r="P95" i="22"/>
  <c r="P117" i="22"/>
  <c r="P128" i="22"/>
  <c r="P41" i="22"/>
  <c r="P114" i="22"/>
  <c r="P102" i="22"/>
  <c r="P143" i="22"/>
  <c r="P170" i="22"/>
  <c r="P183" i="22"/>
  <c r="P158" i="22"/>
  <c r="P204" i="22"/>
  <c r="P115" i="22"/>
  <c r="P160" i="22"/>
  <c r="P126" i="22"/>
  <c r="P192" i="22"/>
  <c r="P224" i="22"/>
  <c r="P246" i="22"/>
  <c r="P249" i="22"/>
  <c r="P230" i="22"/>
  <c r="P236" i="22"/>
  <c r="P240" i="22"/>
  <c r="P244" i="22"/>
  <c r="P282" i="22"/>
  <c r="P298" i="22"/>
  <c r="P250" i="22"/>
  <c r="P253" i="22"/>
  <c r="P232" i="22"/>
  <c r="P281" i="22"/>
  <c r="P297" i="22"/>
  <c r="P303" i="22"/>
  <c r="P305"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3" i="22"/>
  <c r="P9" i="22"/>
  <c r="P51" i="22"/>
  <c r="P57" i="22"/>
  <c r="P63" i="22"/>
  <c r="P69" i="22"/>
  <c r="P83" i="22"/>
  <c r="P89" i="22"/>
  <c r="P13" i="22"/>
  <c r="P22" i="22"/>
  <c r="P30" i="22"/>
  <c r="P92" i="22"/>
  <c r="P103" i="22"/>
  <c r="P105" i="22"/>
  <c r="P124" i="22"/>
  <c r="P159" i="22"/>
  <c r="P175" i="22"/>
  <c r="P213" i="22"/>
  <c r="P163" i="22"/>
  <c r="P187" i="22"/>
  <c r="P98" i="22"/>
  <c r="P151" i="22"/>
  <c r="P162" i="22"/>
  <c r="P150" i="22"/>
  <c r="P206" i="22"/>
  <c r="P198" i="22"/>
  <c r="P207" i="22"/>
  <c r="P226" i="22"/>
  <c r="P191" i="22"/>
  <c r="P212" i="22"/>
  <c r="P257" i="22"/>
  <c r="P233" i="22"/>
  <c r="P237" i="22"/>
  <c r="P241" i="22"/>
  <c r="P270" i="22"/>
  <c r="P286" i="22"/>
  <c r="P302" i="22"/>
  <c r="P258" i="22"/>
  <c r="P261" i="22"/>
  <c r="P304" i="22"/>
  <c r="P277" i="22"/>
  <c r="P293"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7" i="22"/>
  <c r="P45" i="22"/>
  <c r="P59" i="22"/>
  <c r="P65" i="22"/>
  <c r="P71" i="22"/>
  <c r="P77" i="22"/>
  <c r="P91" i="22"/>
  <c r="P110" i="22"/>
  <c r="P125" i="22"/>
  <c r="P14" i="22"/>
  <c r="P27" i="22"/>
  <c r="P35" i="22"/>
  <c r="P100" i="22"/>
  <c r="P116" i="22"/>
  <c r="P111" i="22"/>
  <c r="P136" i="22"/>
  <c r="P152" i="22"/>
  <c r="P188" i="22"/>
  <c r="P217" i="22"/>
  <c r="P147" i="22"/>
  <c r="P186" i="22"/>
  <c r="P106" i="22"/>
  <c r="P130" i="22"/>
  <c r="P144" i="22"/>
  <c r="P176" i="22"/>
  <c r="P180" i="22"/>
  <c r="P199" i="22"/>
  <c r="P121" i="22"/>
  <c r="P134" i="22"/>
  <c r="P139" i="22"/>
  <c r="P155" i="22"/>
  <c r="P166" i="22"/>
  <c r="P171" i="22"/>
  <c r="P184" i="22"/>
  <c r="P185" i="22"/>
  <c r="P200" i="22"/>
  <c r="P194" i="22"/>
  <c r="P216" i="22"/>
  <c r="P190" i="22"/>
  <c r="P220" i="22"/>
  <c r="P182" i="22"/>
  <c r="P254" i="22"/>
  <c r="P262" i="22"/>
  <c r="P265" i="22"/>
  <c r="P234" i="22"/>
  <c r="P238" i="22"/>
  <c r="P242" i="22"/>
  <c r="P274" i="22"/>
  <c r="P290" i="22"/>
  <c r="P306" i="22"/>
  <c r="P266" i="22"/>
  <c r="P308" i="22"/>
  <c r="P273" i="22"/>
  <c r="P289" i="22"/>
  <c r="P307"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47" i="22"/>
  <c r="P53" i="22"/>
  <c r="P67" i="22"/>
  <c r="P73" i="22"/>
  <c r="P79" i="22"/>
  <c r="P85" i="22"/>
  <c r="P101" i="22"/>
  <c r="P19" i="22"/>
  <c r="P37" i="22"/>
  <c r="P112" i="22"/>
  <c r="P118" i="22"/>
  <c r="P97" i="22"/>
  <c r="P123" i="22"/>
  <c r="P94" i="22"/>
  <c r="P119" i="22"/>
  <c r="P138" i="22"/>
  <c r="P154" i="22"/>
  <c r="P168" i="22"/>
  <c r="P203" i="22"/>
  <c r="P142" i="22"/>
  <c r="P174" i="22"/>
  <c r="P179" i="22"/>
  <c r="P201" i="22"/>
  <c r="P135" i="22"/>
  <c r="P146" i="22"/>
  <c r="P167" i="22"/>
  <c r="P178" i="22"/>
  <c r="P218" i="22"/>
  <c r="P222" i="22"/>
  <c r="P202" i="22"/>
  <c r="P214" i="22"/>
  <c r="P235" i="22"/>
  <c r="P239" i="22"/>
  <c r="P243" i="22"/>
  <c r="P278" i="22"/>
  <c r="P294" i="22"/>
  <c r="P228" i="22"/>
  <c r="P269" i="22"/>
  <c r="P285" i="22"/>
  <c r="P301" i="22"/>
  <c r="P309"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3" i="22"/>
  <c r="O124" i="20"/>
  <c r="O134" i="20"/>
  <c r="N15" i="14"/>
  <c r="O194" i="20"/>
  <c r="O98" i="20"/>
  <c r="O66" i="20"/>
  <c r="O186" i="20"/>
  <c r="O114" i="20"/>
  <c r="O80" i="20"/>
  <c r="O196" i="20"/>
  <c r="O92" i="20"/>
  <c r="O110" i="20"/>
  <c r="O777" i="20"/>
  <c r="O191" i="22"/>
  <c r="O232" i="22"/>
  <c r="O148" i="20"/>
  <c r="O20" i="20"/>
  <c r="O190" i="20"/>
  <c r="O102" i="20"/>
  <c r="O753" i="20"/>
  <c r="O192" i="22"/>
  <c r="O233" i="22"/>
  <c r="O204" i="20"/>
  <c r="O140" i="20"/>
  <c r="O30" i="20"/>
  <c r="O769" i="20"/>
  <c r="O115" i="22"/>
  <c r="O234" i="22"/>
  <c r="O36" i="20"/>
  <c r="O142" i="20"/>
  <c r="O187" i="22"/>
  <c r="O235" i="22"/>
  <c r="O94" i="22"/>
  <c r="O213" i="22"/>
  <c r="O236" i="22"/>
  <c r="O58" i="20"/>
  <c r="O116" i="20"/>
  <c r="O174" i="20"/>
  <c r="O70" i="20"/>
  <c r="O102" i="22"/>
  <c r="O15" i="22"/>
  <c r="O214" i="22"/>
  <c r="O237" i="22"/>
  <c r="O188" i="20"/>
  <c r="O108" i="20"/>
  <c r="O150" i="20"/>
  <c r="O111" i="22"/>
  <c r="O23" i="22"/>
  <c r="O194" i="22"/>
  <c r="O238" i="22"/>
  <c r="O132" i="20"/>
  <c r="O198" i="20"/>
  <c r="O86" i="20"/>
  <c r="O212" i="20"/>
  <c r="Q1126" i="20"/>
  <c r="O117" i="22"/>
  <c r="O31" i="22"/>
  <c r="O212" i="22"/>
  <c r="O239" i="22"/>
  <c r="O119" i="22"/>
  <c r="O39" i="22"/>
  <c r="O216" i="22"/>
  <c r="O240" i="22"/>
  <c r="O26" i="20"/>
  <c r="O84" i="20"/>
  <c r="O158" i="20"/>
  <c r="O38" i="20"/>
  <c r="Q1070" i="20"/>
  <c r="O131" i="22"/>
  <c r="O220" i="22"/>
  <c r="O241" i="22"/>
  <c r="O172" i="20"/>
  <c r="O76" i="20"/>
  <c r="O94" i="20"/>
  <c r="N7" i="14"/>
  <c r="O745" i="20"/>
  <c r="O224" i="22"/>
  <c r="O242" i="22"/>
  <c r="O100" i="20"/>
  <c r="O182" i="20"/>
  <c r="O54" i="20"/>
  <c r="O761" i="20"/>
  <c r="O228" i="22"/>
  <c r="O218" i="22"/>
  <c r="O244" i="22"/>
  <c r="O52" i="20"/>
  <c r="O206" i="20"/>
  <c r="O126" i="20"/>
  <c r="O98" i="22"/>
  <c r="O19" i="22"/>
  <c r="O222" i="22"/>
  <c r="O156" i="20"/>
  <c r="O44" i="20"/>
  <c r="O62" i="20"/>
  <c r="O106" i="22"/>
  <c r="O27" i="22"/>
  <c r="O226" i="22"/>
  <c r="O68" i="20"/>
  <c r="O166" i="20"/>
  <c r="O22" i="20"/>
  <c r="O35" i="22"/>
  <c r="O230" i="22"/>
  <c r="I294" i="22"/>
  <c r="I304" i="22"/>
  <c r="I261" i="22"/>
  <c r="I141" i="22"/>
  <c r="I154" i="22"/>
  <c r="I42" i="22"/>
  <c r="I15" i="22"/>
  <c r="I756" i="20"/>
  <c r="I307" i="22"/>
  <c r="I245" i="22"/>
  <c r="I229" i="22"/>
  <c r="I181" i="22"/>
  <c r="I152" i="22"/>
  <c r="I78" i="22"/>
  <c r="I65" i="22"/>
  <c r="I778" i="20"/>
  <c r="I250" i="22"/>
  <c r="I277" i="22"/>
  <c r="I165" i="22"/>
  <c r="I155" i="22"/>
  <c r="I135" i="22"/>
  <c r="I102" i="22"/>
  <c r="I82" i="22"/>
  <c r="I21" i="22"/>
  <c r="I826" i="20"/>
  <c r="I259" i="22"/>
  <c r="I265" i="22"/>
  <c r="I203" i="22"/>
  <c r="I163" i="22"/>
  <c r="I93" i="22"/>
  <c r="I54" i="22"/>
  <c r="I805" i="20"/>
  <c r="I804" i="20"/>
  <c r="I769" i="20"/>
  <c r="I74" i="20"/>
  <c r="I152" i="20"/>
  <c r="I119" i="20"/>
  <c r="O305" i="22"/>
  <c r="O250" i="22"/>
  <c r="O284" i="22"/>
  <c r="O229" i="22"/>
  <c r="O223" i="22"/>
  <c r="O190" i="22"/>
  <c r="O150" i="22"/>
  <c r="O130" i="22"/>
  <c r="O140" i="22"/>
  <c r="O75" i="22"/>
  <c r="O43" i="22"/>
  <c r="O92" i="22"/>
  <c r="O66" i="22"/>
  <c r="O93" i="22"/>
  <c r="O126" i="22"/>
  <c r="O814" i="20"/>
  <c r="O826" i="20"/>
  <c r="O764" i="20"/>
  <c r="O804" i="20"/>
  <c r="O207" i="20"/>
  <c r="O175" i="20"/>
  <c r="O99" i="20"/>
  <c r="O214" i="20"/>
  <c r="O33" i="20"/>
  <c r="O286" i="22"/>
  <c r="O283" i="22"/>
  <c r="O300" i="22"/>
  <c r="O256" i="22"/>
  <c r="O205" i="22"/>
  <c r="O204" i="22"/>
  <c r="O141" i="22"/>
  <c r="O151" i="22"/>
  <c r="O163" i="22"/>
  <c r="O159" i="22"/>
  <c r="O81" i="22"/>
  <c r="O49" i="22"/>
  <c r="O17" i="22"/>
  <c r="O76" i="22"/>
  <c r="O44" i="22"/>
  <c r="O21" i="22"/>
  <c r="O24" i="22"/>
  <c r="O798" i="20"/>
  <c r="O818" i="20"/>
  <c r="O744" i="20"/>
  <c r="O787" i="20"/>
  <c r="O735" i="20"/>
  <c r="O758" i="20"/>
  <c r="O209" i="20"/>
  <c r="O177" i="20"/>
  <c r="O95" i="20"/>
  <c r="O105" i="20"/>
  <c r="O266" i="22"/>
  <c r="O287" i="22"/>
  <c r="O280" i="22"/>
  <c r="O265" i="22"/>
  <c r="O203" i="22"/>
  <c r="O157" i="22"/>
  <c r="O179" i="22"/>
  <c r="O170" i="22"/>
  <c r="O79" i="22"/>
  <c r="O47" i="22"/>
  <c r="O74" i="22"/>
  <c r="O42" i="22"/>
  <c r="O110" i="22"/>
  <c r="O790" i="20"/>
  <c r="O772" i="20"/>
  <c r="O812" i="20"/>
  <c r="O730" i="20"/>
  <c r="O824" i="20"/>
  <c r="O199" i="20"/>
  <c r="O167" i="20"/>
  <c r="O91" i="20"/>
  <c r="O41" i="20"/>
  <c r="O298" i="22"/>
  <c r="O246" i="22"/>
  <c r="O251" i="22"/>
  <c r="O248" i="22"/>
  <c r="O269" i="22"/>
  <c r="O215" i="22"/>
  <c r="O196" i="22"/>
  <c r="O149" i="22"/>
  <c r="O166" i="22"/>
  <c r="O202" i="22"/>
  <c r="O146" i="22"/>
  <c r="O172"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2" i="22"/>
  <c r="N296" i="22"/>
  <c r="N305" i="22"/>
  <c r="N250" i="22"/>
  <c r="N86" i="22"/>
  <c r="N66" i="22"/>
  <c r="N238" i="22"/>
  <c r="N307" i="22"/>
  <c r="N254" i="22"/>
  <c r="N212" i="22"/>
  <c r="N116" i="22"/>
  <c r="N214" i="22"/>
  <c r="N68" i="22"/>
  <c r="N240" i="22"/>
  <c r="N11" i="22"/>
  <c r="N260" i="22"/>
  <c r="N265" i="22"/>
  <c r="N171" i="22"/>
  <c r="N170" i="22"/>
  <c r="N61" i="22"/>
  <c r="N761" i="20"/>
  <c r="N308" i="22"/>
  <c r="N180" i="22"/>
  <c r="N138" i="22"/>
  <c r="N826" i="20"/>
  <c r="N131" i="20"/>
  <c r="N249" i="22"/>
  <c r="N168" i="22"/>
  <c r="N25" i="22"/>
  <c r="N95" i="22"/>
  <c r="N803" i="20"/>
  <c r="N99" i="20"/>
  <c r="N225" i="22"/>
  <c r="N175" i="22"/>
  <c r="N22" i="22"/>
  <c r="N812" i="20"/>
  <c r="N67" i="20"/>
  <c r="N115" i="20"/>
  <c r="N32" i="20"/>
  <c r="N98" i="20"/>
  <c r="N147" i="20"/>
  <c r="N197" i="20"/>
  <c r="O48" i="20"/>
  <c r="M254" i="22"/>
  <c r="M259" i="22"/>
  <c r="M276" i="22"/>
  <c r="M289" i="22"/>
  <c r="M257" i="22"/>
  <c r="M194" i="22"/>
  <c r="M152" i="22"/>
  <c r="M148" i="22"/>
  <c r="M144" i="22"/>
  <c r="M100" i="22"/>
  <c r="M77" i="22"/>
  <c r="M61" i="22"/>
  <c r="M45" i="22"/>
  <c r="M131" i="22"/>
  <c r="M28" i="22"/>
  <c r="M740" i="20"/>
  <c r="M806" i="20"/>
  <c r="M758" i="20"/>
  <c r="M129" i="20"/>
  <c r="M153" i="20"/>
  <c r="M63" i="20"/>
  <c r="M266" i="22"/>
  <c r="M279" i="22"/>
  <c r="M268" i="22"/>
  <c r="M198" i="22"/>
  <c r="M160" i="22"/>
  <c r="M143" i="22"/>
  <c r="M90" i="22"/>
  <c r="M74" i="22"/>
  <c r="M58" i="22"/>
  <c r="M42" i="22"/>
  <c r="M40" i="22"/>
  <c r="M20" i="22"/>
  <c r="M823" i="20"/>
  <c r="M757" i="20"/>
  <c r="M217" i="20"/>
  <c r="M787" i="20"/>
  <c r="M181" i="20"/>
  <c r="M125" i="20"/>
  <c r="M135" i="20"/>
  <c r="M298" i="22"/>
  <c r="M246" i="22"/>
  <c r="M267" i="22"/>
  <c r="M260" i="22"/>
  <c r="M273" i="22"/>
  <c r="M195" i="22"/>
  <c r="M126" i="22"/>
  <c r="M146" i="22"/>
  <c r="M156" i="22"/>
  <c r="M125" i="22"/>
  <c r="M87" i="22"/>
  <c r="M71" i="22"/>
  <c r="M55" i="22"/>
  <c r="M93" i="22"/>
  <c r="M18" i="22"/>
  <c r="M36" i="22"/>
  <c r="M818" i="20"/>
  <c r="M732" i="20"/>
  <c r="M811" i="20"/>
  <c r="M778" i="20"/>
  <c r="M800" i="20"/>
  <c r="M749" i="20"/>
  <c r="M137" i="20"/>
  <c r="M147" i="20"/>
  <c r="M274" i="22"/>
  <c r="M307" i="22"/>
  <c r="M271" i="22"/>
  <c r="M277" i="22"/>
  <c r="M207" i="22"/>
  <c r="M155" i="22"/>
  <c r="M135" i="22"/>
  <c r="M142" i="22"/>
  <c r="M116"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90" i="22"/>
  <c r="I263" i="22"/>
  <c r="I215" i="22"/>
  <c r="I200" i="22"/>
  <c r="I106" i="22"/>
  <c r="I90" i="22"/>
  <c r="I103" i="22"/>
  <c r="I91" i="22"/>
  <c r="I810" i="20"/>
  <c r="I305" i="22"/>
  <c r="I248" i="22"/>
  <c r="I249" i="22"/>
  <c r="I195" i="22"/>
  <c r="I178" i="22"/>
  <c r="I62" i="22"/>
  <c r="I764" i="20"/>
  <c r="I754" i="20"/>
  <c r="I247" i="22"/>
  <c r="I197" i="22"/>
  <c r="I174" i="22"/>
  <c r="I199" i="22"/>
  <c r="I126" i="22"/>
  <c r="I99" i="22"/>
  <c r="I66" i="22"/>
  <c r="I85" i="22"/>
  <c r="I77" i="20"/>
  <c r="I288" i="22"/>
  <c r="I211" i="22"/>
  <c r="I217" i="22"/>
  <c r="I156" i="22"/>
  <c r="I18" i="22"/>
  <c r="I37" i="22"/>
  <c r="I732" i="20"/>
  <c r="I795" i="20"/>
  <c r="I742" i="20"/>
  <c r="I741" i="20"/>
  <c r="I32" i="20"/>
  <c r="O309" i="22"/>
  <c r="O245" i="22"/>
  <c r="O252" i="22"/>
  <c r="O221" i="22"/>
  <c r="O189" i="22"/>
  <c r="O169" i="22"/>
  <c r="O125" i="22"/>
  <c r="O176" i="22"/>
  <c r="O105" i="22"/>
  <c r="O67" i="22"/>
  <c r="O26" i="22"/>
  <c r="O88" i="22"/>
  <c r="O56" i="22"/>
  <c r="O30" i="22"/>
  <c r="O32" i="22"/>
  <c r="O805" i="20"/>
  <c r="O802" i="20"/>
  <c r="O748" i="20"/>
  <c r="O211" i="20"/>
  <c r="O197" i="20"/>
  <c r="O165" i="20"/>
  <c r="O83" i="20"/>
  <c r="O109" i="20"/>
  <c r="O294" i="22"/>
  <c r="O278" i="22"/>
  <c r="O267" i="22"/>
  <c r="O288" i="22"/>
  <c r="O297" i="22"/>
  <c r="O201" i="22"/>
  <c r="O198" i="22"/>
  <c r="O168" i="22"/>
  <c r="O148" i="22"/>
  <c r="O158" i="22"/>
  <c r="O114" i="22"/>
  <c r="O73" i="22"/>
  <c r="O41" i="22"/>
  <c r="O128" i="22"/>
  <c r="O70" i="22"/>
  <c r="O101" i="22"/>
  <c r="O113" i="22"/>
  <c r="O28" i="22"/>
  <c r="O807" i="20"/>
  <c r="O809" i="20"/>
  <c r="O827" i="20"/>
  <c r="O767" i="20"/>
  <c r="O734" i="20"/>
  <c r="O743" i="20"/>
  <c r="O203" i="20"/>
  <c r="O171" i="20"/>
  <c r="O79" i="20"/>
  <c r="O89" i="20"/>
  <c r="O308" i="22"/>
  <c r="O271" i="22"/>
  <c r="O268" i="22"/>
  <c r="O219" i="22"/>
  <c r="O177" i="22"/>
  <c r="O133" i="22"/>
  <c r="O174" i="22"/>
  <c r="O143" i="22"/>
  <c r="O71" i="22"/>
  <c r="O33" i="22"/>
  <c r="O64" i="22"/>
  <c r="O124" i="22"/>
  <c r="O37" i="22"/>
  <c r="O799" i="20"/>
  <c r="O756" i="20"/>
  <c r="O788" i="20"/>
  <c r="O796" i="20"/>
  <c r="O781" i="20"/>
  <c r="O189" i="20"/>
  <c r="O157" i="20"/>
  <c r="O31" i="20"/>
  <c r="O25" i="20"/>
  <c r="O282" i="22"/>
  <c r="O291" i="22"/>
  <c r="O296" i="22"/>
  <c r="O301" i="22"/>
  <c r="O261" i="22"/>
  <c r="O197" i="22"/>
  <c r="O153" i="22"/>
  <c r="O200" i="22"/>
  <c r="O155" i="22"/>
  <c r="O178" i="22"/>
  <c r="O135" i="22"/>
  <c r="O154"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4" i="22"/>
  <c r="H817" i="20"/>
  <c r="H56" i="22"/>
  <c r="H88" i="22"/>
  <c r="H116" i="22"/>
  <c r="H129" i="22"/>
  <c r="H221" i="22"/>
  <c r="H283" i="22"/>
  <c r="H288" i="22"/>
  <c r="H54" i="22"/>
  <c r="H173" i="22"/>
  <c r="H64" i="22"/>
  <c r="H153" i="22"/>
  <c r="H181" i="22"/>
  <c r="H247" i="22"/>
  <c r="H299" i="22"/>
  <c r="H189" i="22"/>
  <c r="H86" i="22"/>
  <c r="H219" i="22"/>
  <c r="H251" i="22"/>
  <c r="G7" i="14"/>
  <c r="H279" i="22"/>
  <c r="G17" i="14"/>
  <c r="H48" i="22"/>
  <c r="H80" i="22"/>
  <c r="H99" i="22"/>
  <c r="H152" i="22"/>
  <c r="H211" i="22"/>
  <c r="H231" i="22"/>
  <c r="H272" i="22"/>
  <c r="H72" i="22"/>
  <c r="H191" i="22"/>
  <c r="H256" i="22"/>
  <c r="N58" i="22"/>
  <c r="N300" i="22"/>
  <c r="N298" i="22"/>
  <c r="N258" i="22"/>
  <c r="N72" i="22"/>
  <c r="N226" i="22"/>
  <c r="N60" i="22"/>
  <c r="N232" i="22"/>
  <c r="N309" i="22"/>
  <c r="N236" i="22"/>
  <c r="N48" i="22"/>
  <c r="N266" i="22"/>
  <c r="N278" i="22"/>
  <c r="N201" i="22"/>
  <c r="N70" i="22"/>
  <c r="N242" i="22"/>
  <c r="N205" i="22"/>
  <c r="N155" i="22"/>
  <c r="N143" i="22"/>
  <c r="N38" i="22"/>
  <c r="N35" i="20"/>
  <c r="N239" i="22"/>
  <c r="N135" i="22"/>
  <c r="N122" i="22"/>
  <c r="N820" i="20"/>
  <c r="N205" i="20"/>
  <c r="N231" i="22"/>
  <c r="N136" i="22"/>
  <c r="N17" i="22"/>
  <c r="N77" i="22"/>
  <c r="N790" i="20"/>
  <c r="N189" i="20"/>
  <c r="N193" i="22"/>
  <c r="N159" i="22"/>
  <c r="N23" i="22"/>
  <c r="N788" i="20"/>
  <c r="N173" i="20"/>
  <c r="N51" i="20"/>
  <c r="N82" i="20"/>
  <c r="N751" i="20"/>
  <c r="N83" i="20"/>
  <c r="N165" i="20"/>
  <c r="M302" i="22"/>
  <c r="M308" i="22"/>
  <c r="M251" i="22"/>
  <c r="M264" i="22"/>
  <c r="M281" i="22"/>
  <c r="M182" i="22"/>
  <c r="M134" i="22"/>
  <c r="M132" i="22"/>
  <c r="M183" i="22"/>
  <c r="M86" i="22"/>
  <c r="M70" i="22"/>
  <c r="M54" i="22"/>
  <c r="M9" i="22"/>
  <c r="M26" i="22"/>
  <c r="M826" i="20"/>
  <c r="M815" i="20"/>
  <c r="M766" i="20"/>
  <c r="M742" i="20"/>
  <c r="M113" i="20"/>
  <c r="M139" i="20"/>
  <c r="M19" i="20"/>
  <c r="M306" i="22"/>
  <c r="M263" i="22"/>
  <c r="M293" i="22"/>
  <c r="M150" i="22"/>
  <c r="M175" i="22"/>
  <c r="M88" i="22"/>
  <c r="M72" i="22"/>
  <c r="M56" i="22"/>
  <c r="M120" i="22"/>
  <c r="M21" i="22"/>
  <c r="M776" i="20"/>
  <c r="M803" i="20"/>
  <c r="M741" i="20"/>
  <c r="M824" i="20"/>
  <c r="M199" i="20"/>
  <c r="M167" i="20"/>
  <c r="M109" i="20"/>
  <c r="M119" i="20"/>
  <c r="M282" i="22"/>
  <c r="M245" i="22"/>
  <c r="M255" i="22"/>
  <c r="M248" i="22"/>
  <c r="M253" i="22"/>
  <c r="M200" i="22"/>
  <c r="M180" i="22"/>
  <c r="M176" i="22"/>
  <c r="M154" i="22"/>
  <c r="M123" i="22"/>
  <c r="M85" i="22"/>
  <c r="M69" i="22"/>
  <c r="M53" i="22"/>
  <c r="M11" i="22"/>
  <c r="M13" i="22"/>
  <c r="M22" i="22"/>
  <c r="M772" i="20"/>
  <c r="M807" i="20"/>
  <c r="M820" i="20"/>
  <c r="M773" i="20"/>
  <c r="M770" i="20"/>
  <c r="M738" i="20"/>
  <c r="M121" i="20"/>
  <c r="M131" i="20"/>
  <c r="M262" i="22"/>
  <c r="M305" i="22"/>
  <c r="M247" i="22"/>
  <c r="M202" i="22"/>
  <c r="M201" i="22"/>
  <c r="M136" i="22"/>
  <c r="M130" i="22"/>
  <c r="M105" i="22"/>
  <c r="M91" i="22"/>
  <c r="M75" i="22"/>
  <c r="M59" i="22"/>
  <c r="M43" i="22"/>
  <c r="M127"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5" i="22"/>
  <c r="F169" i="22"/>
  <c r="I266" i="22"/>
  <c r="I268" i="22"/>
  <c r="I188" i="22"/>
  <c r="I185" i="22"/>
  <c r="I175" i="22"/>
  <c r="I74" i="22"/>
  <c r="I95" i="22"/>
  <c r="I47" i="22"/>
  <c r="I803" i="20"/>
  <c r="I270" i="22"/>
  <c r="I273" i="22"/>
  <c r="I231" i="22"/>
  <c r="I137" i="22"/>
  <c r="I123" i="22"/>
  <c r="I46" i="22"/>
  <c r="I801" i="20"/>
  <c r="I141" i="20"/>
  <c r="I284" i="22"/>
  <c r="I196" i="22"/>
  <c r="I171" i="22"/>
  <c r="I170" i="22"/>
  <c r="I160" i="22"/>
  <c r="I41" i="22"/>
  <c r="I50" i="22"/>
  <c r="I797" i="20"/>
  <c r="I87" i="20"/>
  <c r="I264" i="22"/>
  <c r="I213" i="22"/>
  <c r="I180" i="22"/>
  <c r="I140" i="22"/>
  <c r="I86" i="22"/>
  <c r="I24" i="22"/>
  <c r="I802" i="20"/>
  <c r="I213" i="20"/>
  <c r="I214" i="20"/>
  <c r="I45" i="20"/>
  <c r="I138" i="20"/>
  <c r="I824" i="20"/>
  <c r="I24" i="20"/>
  <c r="O274" i="22"/>
  <c r="O295" i="22"/>
  <c r="O273" i="22"/>
  <c r="O249" i="22"/>
  <c r="O207" i="22"/>
  <c r="O145" i="22"/>
  <c r="O199" i="22"/>
  <c r="O147" i="22"/>
  <c r="O91" i="22"/>
  <c r="O59" i="22"/>
  <c r="O18" i="22"/>
  <c r="O82" i="22"/>
  <c r="O50" i="22"/>
  <c r="O22" i="22"/>
  <c r="O36" i="22"/>
  <c r="O789" i="20"/>
  <c r="O793" i="20"/>
  <c r="O732" i="20"/>
  <c r="O808" i="20"/>
  <c r="O191" i="20"/>
  <c r="O159" i="20"/>
  <c r="O39" i="20"/>
  <c r="O93" i="20"/>
  <c r="O307" i="22"/>
  <c r="O254" i="22"/>
  <c r="O255" i="22"/>
  <c r="O276" i="22"/>
  <c r="O285" i="22"/>
  <c r="O188" i="22"/>
  <c r="O206" i="22"/>
  <c r="O136" i="22"/>
  <c r="O132" i="22"/>
  <c r="O144" i="22"/>
  <c r="O99" i="22"/>
  <c r="O65" i="22"/>
  <c r="O34" i="22"/>
  <c r="O118" i="22"/>
  <c r="O60" i="22"/>
  <c r="O38" i="22"/>
  <c r="O104" i="22"/>
  <c r="O813" i="20"/>
  <c r="O783" i="20"/>
  <c r="O776" i="20"/>
  <c r="O811" i="20"/>
  <c r="O766" i="20"/>
  <c r="O792" i="20"/>
  <c r="O217" i="20"/>
  <c r="O193" i="20"/>
  <c r="O161" i="20"/>
  <c r="O35" i="20"/>
  <c r="O45" i="20"/>
  <c r="O306" i="22"/>
  <c r="O259" i="22"/>
  <c r="O289" i="22"/>
  <c r="O211" i="22"/>
  <c r="O137" i="22"/>
  <c r="O152" i="22"/>
  <c r="O142" i="22"/>
  <c r="O97" i="22"/>
  <c r="O63" i="22"/>
  <c r="O90" i="22"/>
  <c r="O58" i="22"/>
  <c r="O122" i="22"/>
  <c r="O127" i="22"/>
  <c r="O801" i="20"/>
  <c r="O740" i="20"/>
  <c r="O779" i="20"/>
  <c r="O751" i="20"/>
  <c r="O755" i="20"/>
  <c r="O183" i="20"/>
  <c r="O151" i="20"/>
  <c r="O117" i="20"/>
  <c r="O290" i="22"/>
  <c r="O270" i="22"/>
  <c r="O275" i="22"/>
  <c r="O272" i="22"/>
  <c r="O293" i="22"/>
  <c r="O257" i="22"/>
  <c r="O217" i="22"/>
  <c r="O129" i="22"/>
  <c r="O185" i="22"/>
  <c r="O139" i="22"/>
  <c r="O167" i="22"/>
  <c r="O186" i="22"/>
  <c r="O138"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2" i="22"/>
  <c r="N90" i="22"/>
  <c r="N52" i="22"/>
  <c r="N288" i="22"/>
  <c r="N302" i="22"/>
  <c r="N64" i="22"/>
  <c r="N244" i="22"/>
  <c r="N88" i="22"/>
  <c r="N224" i="22"/>
  <c r="N125" i="22"/>
  <c r="N62" i="22"/>
  <c r="N234" i="22"/>
  <c r="N280" i="22"/>
  <c r="N42" i="22"/>
  <c r="N268" i="22"/>
  <c r="N228" i="22"/>
  <c r="N202" i="22"/>
  <c r="N293" i="22"/>
  <c r="N195" i="22"/>
  <c r="N139" i="22"/>
  <c r="N41" i="22"/>
  <c r="N39" i="22"/>
  <c r="N157" i="20"/>
  <c r="N215" i="22"/>
  <c r="N176" i="22"/>
  <c r="N85" i="22"/>
  <c r="N800" i="20"/>
  <c r="N275" i="22"/>
  <c r="N188" i="22"/>
  <c r="N130" i="22"/>
  <c r="N100" i="22"/>
  <c r="N45" i="22"/>
  <c r="N828" i="20"/>
  <c r="N291" i="22"/>
  <c r="N152" i="22"/>
  <c r="N33" i="22"/>
  <c r="N827" i="20"/>
  <c r="N796" i="20"/>
  <c r="N144" i="20"/>
  <c r="N181" i="20"/>
  <c r="N74" i="20"/>
  <c r="N733" i="20"/>
  <c r="N19" i="20"/>
  <c r="N146" i="20"/>
  <c r="M286" i="22"/>
  <c r="M291" i="22"/>
  <c r="M300" i="22"/>
  <c r="M256" i="22"/>
  <c r="M269" i="22"/>
  <c r="M203" i="22"/>
  <c r="M168" i="22"/>
  <c r="M196" i="22"/>
  <c r="M186" i="22"/>
  <c r="M114" i="22"/>
  <c r="M84" i="22"/>
  <c r="M68" i="22"/>
  <c r="M52" i="22"/>
  <c r="M122" i="22"/>
  <c r="M24" i="22"/>
  <c r="M780" i="20"/>
  <c r="M791" i="20"/>
  <c r="M734" i="20"/>
  <c r="M779" i="20"/>
  <c r="M69" i="20"/>
  <c r="M123" i="20"/>
  <c r="M294" i="22"/>
  <c r="M304" i="22"/>
  <c r="M292" i="22"/>
  <c r="M261" i="22"/>
  <c r="M167" i="22"/>
  <c r="M170" i="22"/>
  <c r="M97" i="22"/>
  <c r="M83" i="22"/>
  <c r="M67" i="22"/>
  <c r="M51" i="22"/>
  <c r="M103" i="22"/>
  <c r="M16" i="22"/>
  <c r="M752" i="20"/>
  <c r="M812" i="20"/>
  <c r="M730" i="20"/>
  <c r="M782" i="20"/>
  <c r="M197" i="20"/>
  <c r="M165" i="20"/>
  <c r="M65" i="20"/>
  <c r="M75" i="20"/>
  <c r="M270" i="22"/>
  <c r="M299" i="22"/>
  <c r="M296" i="22"/>
  <c r="M297" i="22"/>
  <c r="M249" i="22"/>
  <c r="M185" i="22"/>
  <c r="M178" i="22"/>
  <c r="M158" i="22"/>
  <c r="M140" i="22"/>
  <c r="M121" i="22"/>
  <c r="M78" i="22"/>
  <c r="M62" i="22"/>
  <c r="M46" i="22"/>
  <c r="M37" i="22"/>
  <c r="M10" i="22"/>
  <c r="M17" i="22"/>
  <c r="M760" i="20"/>
  <c r="M783" i="20"/>
  <c r="M804" i="20"/>
  <c r="M762" i="20"/>
  <c r="M765" i="20"/>
  <c r="M215" i="20"/>
  <c r="M61" i="20"/>
  <c r="M71" i="20"/>
  <c r="M250" i="22"/>
  <c r="M303" i="22"/>
  <c r="M284" i="22"/>
  <c r="M191" i="22"/>
  <c r="M192" i="22"/>
  <c r="M199" i="22"/>
  <c r="M174" i="22"/>
  <c r="M99" i="22"/>
  <c r="M89" i="22"/>
  <c r="M73" i="22"/>
  <c r="M57" i="22"/>
  <c r="M124" i="22"/>
  <c r="M113"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5"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H729" i="20"/>
  <c r="Q120" i="22"/>
  <c r="K118" i="20"/>
  <c r="AC151" i="39"/>
  <c r="AD151" i="39" s="1"/>
  <c r="AC80" i="39"/>
  <c r="AD80" i="39" s="1"/>
  <c r="Q205" i="20"/>
  <c r="Q21" i="20"/>
  <c r="Q135" i="20"/>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8" i="22"/>
  <c r="Q779" i="20"/>
  <c r="Q773" i="20"/>
  <c r="Q785" i="20"/>
  <c r="Q242" i="22"/>
  <c r="Q796" i="20"/>
  <c r="Q816" i="20"/>
  <c r="Q94" i="21"/>
  <c r="Q177" i="22"/>
  <c r="Q117" i="22"/>
  <c r="Q142" i="22"/>
  <c r="Q183" i="22"/>
  <c r="Q172" i="22"/>
  <c r="Q110" i="22"/>
  <c r="Q193" i="22"/>
  <c r="Q56" i="20"/>
  <c r="Q49" i="20"/>
  <c r="Q191" i="20"/>
  <c r="Q150"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3" i="22"/>
  <c r="Q759" i="20"/>
  <c r="Q216" i="22"/>
  <c r="Q795" i="20"/>
  <c r="Q735" i="20"/>
  <c r="Q731" i="20"/>
  <c r="Q771" i="20"/>
  <c r="Q750" i="20"/>
  <c r="Q752" i="20"/>
  <c r="Q277" i="22"/>
  <c r="Q260" i="22"/>
  <c r="Q287" i="22"/>
  <c r="Q744" i="20"/>
  <c r="Q791" i="20"/>
  <c r="Q252" i="22"/>
  <c r="Q213" i="22"/>
  <c r="Q234" i="22"/>
  <c r="Q229" i="22"/>
  <c r="Q233" i="22"/>
  <c r="Q230" i="22"/>
  <c r="Q236" i="22"/>
  <c r="F729" i="20"/>
  <c r="Q737" i="20"/>
  <c r="Q747" i="20"/>
  <c r="Q763" i="20"/>
  <c r="Q774" i="20"/>
  <c r="Q821" i="20"/>
  <c r="Q822" i="20"/>
  <c r="Q250" i="22"/>
  <c r="Q760" i="20"/>
  <c r="Q291" i="22"/>
  <c r="Q775" i="20"/>
  <c r="Q740" i="20"/>
  <c r="Q289" i="22"/>
  <c r="Q295" i="22"/>
  <c r="Q797" i="20"/>
  <c r="Q239" i="22"/>
  <c r="Q279" i="22"/>
  <c r="Q754" i="20"/>
  <c r="Q241" i="22"/>
  <c r="Q227" i="22"/>
  <c r="Q223" i="22"/>
  <c r="Q292" i="22"/>
  <c r="Q780" i="20"/>
  <c r="Q215" i="22"/>
  <c r="Q285" i="22"/>
  <c r="Q789" i="20"/>
  <c r="Q746" i="20"/>
  <c r="Q282" i="22"/>
  <c r="Q258" i="22"/>
  <c r="Q748" i="20"/>
  <c r="Q246" i="22"/>
  <c r="Q758" i="20"/>
  <c r="Q214" i="22"/>
  <c r="Q823" i="20"/>
  <c r="Q745" i="20"/>
  <c r="Q111" i="22"/>
  <c r="Q134" i="22"/>
  <c r="Q115" i="22"/>
  <c r="Q207"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Q90" i="20"/>
  <c r="Q154" i="20"/>
  <c r="Q294" i="22"/>
  <c r="Q778" i="20"/>
  <c r="Q792" i="20"/>
  <c r="Q814" i="20"/>
  <c r="Q765" i="20"/>
  <c r="Q734" i="20"/>
  <c r="Q732" i="20"/>
  <c r="G729" i="20"/>
  <c r="Q298" i="22"/>
  <c r="Q799" i="20"/>
  <c r="Q280" i="22"/>
  <c r="Q257" i="22"/>
  <c r="Q802" i="20"/>
  <c r="Q240" i="22"/>
  <c r="Q769" i="20"/>
  <c r="Q225" i="22"/>
  <c r="Q220" i="22"/>
  <c r="Q736" i="20"/>
  <c r="Q784" i="20"/>
  <c r="Q766" i="20"/>
  <c r="Q793" i="20"/>
  <c r="Q251" i="22"/>
  <c r="Q743" i="20"/>
  <c r="Q764" i="20"/>
  <c r="Q243" i="22"/>
  <c r="Q739" i="20"/>
  <c r="Q806" i="20"/>
  <c r="Q126" i="22"/>
  <c r="Q154" i="22"/>
  <c r="Q179" i="22"/>
  <c r="Q161" i="22"/>
  <c r="Q164" i="22"/>
  <c r="Q162" i="22"/>
  <c r="Q112" i="22"/>
  <c r="Q114" i="22"/>
  <c r="Q155" i="22"/>
  <c r="Q181" i="22"/>
  <c r="Q157" i="22"/>
  <c r="Q173" i="22"/>
  <c r="Q160" i="22"/>
  <c r="Q169"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4" i="22"/>
  <c r="Q235" i="22"/>
  <c r="Q218" i="22"/>
  <c r="Q265" i="22"/>
  <c r="Q512" i="21"/>
  <c r="G9" i="14"/>
  <c r="G11" i="14" s="1"/>
  <c r="Q741" i="21"/>
  <c r="Q717" i="20"/>
  <c r="Q91" i="20"/>
  <c r="Q735" i="21"/>
  <c r="Q290" i="22"/>
  <c r="Q761" i="20"/>
  <c r="Q810" i="20"/>
  <c r="Q730" i="20"/>
  <c r="Q228" i="22"/>
  <c r="Q811" i="20"/>
  <c r="Q307" i="22"/>
  <c r="Q222" i="22"/>
  <c r="Q818" i="20"/>
  <c r="Q212" i="22"/>
  <c r="Q237" i="22"/>
  <c r="Q804" i="20"/>
  <c r="Q753" i="20"/>
  <c r="Q304" i="22"/>
  <c r="Q281" i="22"/>
  <c r="Q767" i="20"/>
  <c r="Q308" i="22"/>
  <c r="Q805" i="20"/>
  <c r="Q259" i="22"/>
  <c r="Q813" i="20"/>
  <c r="Q777" i="20"/>
  <c r="Q738" i="20"/>
  <c r="Q809" i="20"/>
  <c r="Q303" i="22"/>
  <c r="Q300" i="22"/>
  <c r="Q244" i="22"/>
  <c r="Q217" i="22"/>
  <c r="Q808" i="20"/>
  <c r="Q301" i="22"/>
  <c r="Q819" i="20"/>
  <c r="Q762" i="20"/>
  <c r="Q297" i="22"/>
  <c r="Q782" i="20"/>
  <c r="Q286" i="22"/>
  <c r="Q827" i="20"/>
  <c r="Q768" i="20"/>
  <c r="Q232" i="22"/>
  <c r="Q219" i="22"/>
  <c r="Q296" i="22"/>
  <c r="Q226" i="22"/>
  <c r="Q798" i="20"/>
  <c r="Q131" i="22"/>
  <c r="Q133" i="22"/>
  <c r="Q519" i="21"/>
  <c r="Q221" i="22"/>
  <c r="Q817" i="20"/>
  <c r="Q261" i="22"/>
  <c r="Q828" i="20"/>
  <c r="Q299" i="22"/>
  <c r="Q148" i="22"/>
  <c r="Q121" i="22"/>
  <c r="Q182" i="22"/>
  <c r="Q178" i="22"/>
  <c r="Q199" i="22"/>
  <c r="Q195" i="22"/>
  <c r="Q756" i="21"/>
  <c r="Q262" i="22"/>
  <c r="Q1103" i="20"/>
  <c r="Q179" i="20"/>
  <c r="Q105" i="20"/>
  <c r="Q786" i="20"/>
  <c r="Q305" i="22"/>
  <c r="Q807" i="20"/>
  <c r="Q200" i="22"/>
  <c r="Q245" i="22"/>
  <c r="Q167" i="20"/>
  <c r="Q742" i="20"/>
  <c r="Q205" i="22"/>
  <c r="Q739" i="21"/>
  <c r="Q278" i="22"/>
  <c r="Q784" i="21"/>
  <c r="Q1116" i="20"/>
  <c r="Q153" i="22"/>
  <c r="Q806" i="21"/>
  <c r="Q197" i="22"/>
  <c r="Q66" i="22"/>
  <c r="Q1050" i="20"/>
  <c r="Q271" i="22"/>
  <c r="Q267" i="22"/>
  <c r="Q757" i="20"/>
  <c r="Q561" i="21"/>
  <c r="Q510" i="21"/>
  <c r="Q721" i="21"/>
  <c r="Q163" i="22"/>
  <c r="Q275" i="21"/>
  <c r="Q838" i="20"/>
  <c r="Q871" i="20"/>
  <c r="Q671" i="21"/>
  <c r="Q252" i="21"/>
  <c r="Q215" i="21"/>
  <c r="Q849" i="20"/>
  <c r="Q1024" i="20"/>
  <c r="Q151" i="22"/>
  <c r="Q190" i="22"/>
  <c r="Q119" i="22"/>
  <c r="Q166" i="22"/>
  <c r="Q149" i="22"/>
  <c r="Q187" i="22"/>
  <c r="Q184" i="22"/>
  <c r="Q146" i="22"/>
  <c r="Q266" i="22"/>
  <c r="Q1081" i="20"/>
  <c r="Q756" i="20"/>
  <c r="Q248" i="22"/>
  <c r="Q788" i="20"/>
  <c r="Q787" i="20"/>
  <c r="Q772" i="20"/>
  <c r="Q552" i="21"/>
  <c r="Q113" i="22"/>
  <c r="Q192" i="22"/>
  <c r="Q203" i="22"/>
  <c r="Q125" i="22"/>
  <c r="Q206" i="22"/>
  <c r="Q118" i="22"/>
  <c r="Q143" i="22"/>
  <c r="Q128" i="22"/>
  <c r="Q189" i="22"/>
  <c r="Q156" i="22"/>
  <c r="Q116" i="22"/>
  <c r="Q198" i="22"/>
  <c r="Q204" i="22"/>
  <c r="Q165" i="22"/>
  <c r="Q141" i="22"/>
  <c r="Q147"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4" i="22"/>
  <c r="Q191" i="22"/>
  <c r="Q158" i="22"/>
  <c r="Q75" i="20"/>
  <c r="Q269" i="22"/>
  <c r="Q224" i="22"/>
  <c r="Q768" i="21"/>
  <c r="Q779" i="21"/>
  <c r="Q138" i="22"/>
  <c r="Q144" i="22"/>
  <c r="Q254" i="22"/>
  <c r="Q274" i="22"/>
  <c r="Q171" i="22"/>
  <c r="Q538" i="21"/>
  <c r="Q573" i="21"/>
  <c r="Q707" i="20"/>
  <c r="Q957" i="20"/>
  <c r="Q596" i="21"/>
  <c r="Q196" i="22"/>
  <c r="Q1039" i="20"/>
  <c r="Q127" i="20"/>
  <c r="Q812" i="20"/>
  <c r="Q168" i="22"/>
  <c r="Q800" i="20"/>
  <c r="Q140" i="22"/>
  <c r="Q621" i="21"/>
  <c r="Q781" i="20"/>
  <c r="Q247" i="22"/>
  <c r="Q263" i="22"/>
  <c r="Q159" i="22"/>
  <c r="Q729" i="21"/>
  <c r="Q309" i="22"/>
  <c r="Q558" i="21"/>
  <c r="Q663" i="20"/>
  <c r="Q46" i="20"/>
  <c r="Q209" i="20"/>
  <c r="Q107" i="20"/>
  <c r="Q32" i="20"/>
  <c r="Q71" i="20"/>
  <c r="Q17" i="22"/>
  <c r="Q74" i="20"/>
  <c r="Q47" i="22"/>
  <c r="Q85" i="20"/>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3" i="22"/>
  <c r="Q953" i="20"/>
  <c r="Q992" i="20"/>
  <c r="Q987" i="20"/>
  <c r="Q186"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5" i="22"/>
  <c r="Q180"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70" i="22"/>
  <c r="Q293" i="22"/>
  <c r="Q765" i="21"/>
  <c r="D15" i="16"/>
  <c r="F31" i="38"/>
  <c r="Q62" i="22"/>
  <c r="Q727" i="21"/>
  <c r="H708" i="21"/>
  <c r="P16" i="14"/>
  <c r="Q790" i="20"/>
  <c r="Q174" i="22"/>
  <c r="Q10" i="22"/>
  <c r="Q63" i="20"/>
  <c r="Q132"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6" i="22"/>
  <c r="Q45" i="22"/>
  <c r="Q778" i="21"/>
  <c r="Q751" i="20"/>
  <c r="Q95" i="22"/>
  <c r="Q983" i="20"/>
  <c r="Q115" i="20"/>
  <c r="Q173" i="20"/>
  <c r="Q22" i="22"/>
  <c r="Q139" i="20"/>
  <c r="Q135" i="22"/>
  <c r="Q524" i="21"/>
  <c r="Q1082" i="20"/>
  <c r="Q783" i="20"/>
  <c r="Q185" i="22"/>
  <c r="Q152" i="22"/>
  <c r="Q649" i="21"/>
  <c r="Q693" i="21"/>
  <c r="Q167" i="22"/>
  <c r="Q211" i="22"/>
  <c r="Q38" i="22"/>
  <c r="Q276" i="22"/>
  <c r="Q213" i="20"/>
  <c r="Q109" i="20"/>
  <c r="Q741" i="20"/>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5" i="22"/>
  <c r="Q776" i="20"/>
  <c r="Q136" i="22"/>
  <c r="Q273" i="22"/>
  <c r="Q824" i="20"/>
  <c r="Q87" i="20"/>
  <c r="Q284" i="22"/>
  <c r="Q123" i="22"/>
  <c r="Q202" i="22"/>
  <c r="Q807" i="21"/>
  <c r="Q82" i="22"/>
  <c r="H29" i="16"/>
  <c r="Q434" i="21"/>
  <c r="Q11" i="22"/>
  <c r="Q640" i="21"/>
  <c r="Q231" i="22"/>
  <c r="Q744" i="21"/>
  <c r="Q188" i="22"/>
  <c r="Q195" i="20"/>
  <c r="Q127" i="22"/>
  <c r="Q176" i="22"/>
  <c r="Q815" i="20"/>
  <c r="Q604" i="21"/>
  <c r="Q630" i="21"/>
  <c r="Q755" i="20"/>
  <c r="Q117" i="20"/>
  <c r="Q249" i="22"/>
  <c r="Q122" i="22"/>
  <c r="Q302" i="22"/>
  <c r="Q58" i="22"/>
  <c r="Q60" i="22"/>
  <c r="Q138" i="20"/>
  <c r="Q170" i="22"/>
  <c r="Q141" i="20"/>
  <c r="Q137" i="22"/>
  <c r="Q175" i="22"/>
  <c r="F930" i="20"/>
  <c r="F11" i="20" s="1"/>
  <c r="F53" i="38" s="1"/>
  <c r="Q656" i="21"/>
  <c r="Q163" i="20"/>
  <c r="Q59" i="22"/>
  <c r="Q121" i="20"/>
  <c r="Q820" i="20"/>
  <c r="Q70" i="22"/>
  <c r="Q201" i="22"/>
  <c r="Q557" i="21"/>
  <c r="H1033" i="20"/>
  <c r="H13" i="20" s="1"/>
  <c r="H55" i="38" s="1"/>
  <c r="Q272"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Q789" i="21"/>
  <c r="Q539" i="21"/>
  <c r="Q598" i="21"/>
  <c r="F408" i="21"/>
  <c r="Q502" i="21"/>
  <c r="Q733" i="20"/>
  <c r="Q145" i="22"/>
  <c r="F708" i="21"/>
  <c r="Q631" i="21"/>
  <c r="Q35" i="20"/>
  <c r="Q72" i="22"/>
  <c r="H108" i="21"/>
  <c r="H526" i="20"/>
  <c r="Q268" i="22"/>
  <c r="F608" i="21"/>
  <c r="F829" i="20"/>
  <c r="Q130" i="22"/>
  <c r="Q85" i="22"/>
  <c r="Q77" i="22"/>
  <c r="Q64" i="22"/>
  <c r="Q491" i="21"/>
  <c r="Q288" i="22"/>
  <c r="Q968" i="20"/>
  <c r="Q708" i="20"/>
  <c r="Q1097" i="20"/>
  <c r="Q646" i="21"/>
  <c r="Q723" i="21"/>
  <c r="Q787" i="21"/>
  <c r="Q488" i="21"/>
  <c r="Q705" i="20"/>
  <c r="Q641" i="20"/>
  <c r="Q644" i="20"/>
  <c r="Q1125" i="20"/>
  <c r="Q494" i="20"/>
  <c r="Q658" i="21"/>
  <c r="Q373" i="21"/>
  <c r="Q514" i="20"/>
  <c r="Q511" i="20"/>
  <c r="F508" i="21"/>
  <c r="Q161" i="20"/>
  <c r="Q61" i="20"/>
  <c r="Q139" i="22"/>
  <c r="Q728" i="21"/>
  <c r="Q380" i="21"/>
  <c r="Q587" i="21"/>
  <c r="Q129" i="22"/>
  <c r="Q306" i="22"/>
  <c r="Q34" i="22"/>
  <c r="Q86" i="22"/>
  <c r="Q264"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729" i="20"/>
  <c r="I118" i="20"/>
  <c r="O8" i="21"/>
  <c r="O930" i="20"/>
  <c r="O11" i="20" s="1"/>
  <c r="O53" i="38" s="1"/>
  <c r="N17" i="14"/>
  <c r="M25" i="16"/>
  <c r="O73" i="38"/>
  <c r="O608" i="21"/>
  <c r="P729" i="20"/>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L25" i="16"/>
  <c r="N73" i="38"/>
  <c r="M17" i="14"/>
  <c r="N626" i="20"/>
  <c r="N930" i="20"/>
  <c r="N11" i="20" s="1"/>
  <c r="N53" i="38" s="1"/>
  <c r="N408" i="21"/>
  <c r="N526" i="20"/>
  <c r="N321" i="20"/>
  <c r="F1033" i="20"/>
  <c r="F13" i="20" s="1"/>
  <c r="F55" i="38" s="1"/>
  <c r="F221" i="20"/>
  <c r="I426" i="20"/>
  <c r="I1033" i="20"/>
  <c r="I13" i="20" s="1"/>
  <c r="I55" i="38" s="1"/>
  <c r="I408" i="21"/>
  <c r="I526" i="20"/>
  <c r="I508" i="21"/>
  <c r="I729" i="20"/>
  <c r="J74" i="38"/>
  <c r="J32" i="38"/>
  <c r="J34" i="38" s="1"/>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L708" i="21"/>
  <c r="AD93" i="40"/>
  <c r="AC132" i="39"/>
  <c r="AD132" i="39" s="1"/>
  <c r="L8" i="21"/>
  <c r="AD16" i="40"/>
  <c r="AC50" i="39"/>
  <c r="AD50" i="39" s="1"/>
  <c r="L221" i="20"/>
  <c r="AC212" i="39"/>
  <c r="AD212" i="39" s="1"/>
  <c r="AD32" i="40"/>
  <c r="AC66" i="39"/>
  <c r="AD66" i="39" s="1"/>
  <c r="AC1024" i="39"/>
  <c r="AD1024" i="39" s="1"/>
  <c r="L1033" i="20"/>
  <c r="L31" i="38"/>
  <c r="J15" i="16"/>
  <c r="AC116" i="39"/>
  <c r="AD116" i="39" s="1"/>
  <c r="AD77" i="40"/>
  <c r="AC130" i="39"/>
  <c r="AD130" i="39" s="1"/>
  <c r="AD91" i="40"/>
  <c r="AD61" i="40"/>
  <c r="AC100" i="39"/>
  <c r="AD100" i="39" s="1"/>
  <c r="M626" i="20"/>
  <c r="M708" i="21"/>
  <c r="M426" i="20"/>
  <c r="M508" i="21"/>
  <c r="L18" i="20"/>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72" i="38"/>
  <c r="Q8" i="21"/>
  <c r="Q526" i="20"/>
  <c r="Q1033" i="20"/>
  <c r="G6" i="21"/>
  <c r="Q118" i="20"/>
  <c r="H424" i="20"/>
  <c r="H9" i="20" s="1"/>
  <c r="H51" i="38" s="1"/>
  <c r="Q408" i="21"/>
  <c r="Q708" i="21"/>
  <c r="Q308" i="21"/>
  <c r="Q426" i="20"/>
  <c r="M16" i="20"/>
  <c r="M6" i="20" s="1"/>
  <c r="M48" i="38" s="1"/>
  <c r="N16" i="20"/>
  <c r="N6" i="20" s="1"/>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6" i="13"/>
  <c r="N7" i="13" l="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Q13" i="54"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N587" i="54" l="1"/>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<sst xmlns="http://schemas.openxmlformats.org/spreadsheetml/2006/main" count="4932" uniqueCount="522">
  <si>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</si>
  <si>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</si>
  <si>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</si>
  <si>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</si>
  <si>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</si>
  <si>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</si>
  <si>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</si>
  <si>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</si>
  <si>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</si>
  <si>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</si>
  <si>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</si>
  <si>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</si>
  <si>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</si>
  <si>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</si>
  <si>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</si>
  <si>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</si>
  <si>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</si>
  <si>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</si>
  <si>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</si>
  <si>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</si>
  <si>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</si>
  <si>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</si>
  <si>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</si>
  <si>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</si>
  <si>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</si>
  <si>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</si>
  <si>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</si>
  <si>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</si>
  <si>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</si>
  <si>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</si>
  <si>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</si>
  <si>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</si>
  <si>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</si>
  <si>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</si>
  <si>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</si>
  <si>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</si>
  <si>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</si>
  <si>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</si>
  <si>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</si>
  <si>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</si>
  <si>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</si>
  <si>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</si>
  <si>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</si>
  <si>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</si>
  <si>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</si>
  <si>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</si>
  <si>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</si>
  <si>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</si>
  <si>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</si>
  <si>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</si>
  <si>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</si>
  <si>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</si>
  <si>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</si>
  <si>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</si>
  <si>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</si>
  <si>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</si>
  <si>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</si>
  <si>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</si>
  <si>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</si>
  <si>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</si>
  <si>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</si>
  <si>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</si>
  <si>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</si>
  <si>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</si>
  <si>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</si>
  <si>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</si>
  <si>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</si>
  <si>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</si>
  <si>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</si>
  <si>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</si>
  <si>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</si>
  <si>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</si>
  <si>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</si>
  <si>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</si>
  <si>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</si>
  <si>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</si>
  <si>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</si>
  <si>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</si>
  <si>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</si>
  <si>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</si>
  <si>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</si>
  <si>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</si>
  <si>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</si>
  <si>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</si>
  <si>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</si>
  <si>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</si>
  <si>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</si>
  <si>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</si>
  <si>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</si>
  <si>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</si>
  <si>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</si>
  <si>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</si>
  <si>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</si>
  <si>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</si>
  <si>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</si>
  <si>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</si>
  <si>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</si>
  <si>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</si>
  <si>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</si>
  <si>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</si>
  <si>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</si>
  <si>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</si>
  <si>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</si>
  <si>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</si>
  <si>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</si>
  <si>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</si>
  <si>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</si>
  <si>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</si>
  <si>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</si>
  <si>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</si>
  <si>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</si>
  <si>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</si>
  <si>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</si>
  <si>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</si>
  <si>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</si>
  <si>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</si>
  <si>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</si>
  <si>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</si>
  <si>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</si>
  <si>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</si>
  <si>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</si>
  <si>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</si>
  <si>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</si>
  <si>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</si>
  <si>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</si>
  <si>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</si>
  <si>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</si>
  <si>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</si>
  <si>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</si>
  <si>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</si>
  <si>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</si>
  <si>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</si>
  <si>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</si>
  <si>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</si>
  <si>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</si>
  <si>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</si>
  <si>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</si>
  <si>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</si>
  <si>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</si>
  <si>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</si>
  <si>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</si>
  <si>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</si>
  <si>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</si>
  <si>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</si>
  <si>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</si>
  <si>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</si>
  <si>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</si>
  <si>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</si>
  <si>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</si>
  <si>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</si>
  <si>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</si>
  <si>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</si>
  <si>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</si>
  <si>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</si>
  <si>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</si>
  <si>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</si>
  <si>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</si>
  <si>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</si>
  <si>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</si>
  <si>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</si>
  <si>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</si>
  <si>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</si>
  <si>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</si>
  <si>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</si>
  <si>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</si>
  <si>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</si>
  <si>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</si>
  <si>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</si>
  <si>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</si>
  <si>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</si>
  <si>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</si>
  <si>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</si>
  <si>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</si>
  <si>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</si>
  <si>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</si>
  <si>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</si>
  <si>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</si>
  <si>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</si>
  <si>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</si>
  <si>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</si>
  <si>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</si>
  <si>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</si>
  <si>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</si>
  <si>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</si>
  <si>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</si>
  <si>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</si>
  <si>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</si>
  <si>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</si>
  <si>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</si>
  <si>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</si>
  <si>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</si>
  <si>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</si>
  <si>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</si>
  <si>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</si>
  <si>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</si>
  <si>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</si>
  <si>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</si>
  <si>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</si>
  <si>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</si>
  <si>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</si>
  <si>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</si>
  <si>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</si>
  <si>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</si>
  <si>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</si>
  <si>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</si>
  <si>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5.5.10</t>
  </si>
  <si>
    <t>5.4.26</t>
  </si>
  <si>
    <t>desempata</t>
  </si>
  <si>
    <t>maior</t>
  </si>
  <si>
    <t>procv</t>
  </si>
  <si>
    <t>RECEITAS COM PRODUTO</t>
  </si>
  <si>
    <t>EBITDA</t>
  </si>
  <si>
    <t>IMPOSTOS</t>
  </si>
  <si>
    <t>RECEITAS COM SERVIÇOS</t>
  </si>
  <si>
    <t>DESPESAS COM PRODUTOS</t>
  </si>
  <si>
    <t>DESPESAS OPERACIONAIS</t>
  </si>
  <si>
    <t>INVESTIMENTOS</t>
  </si>
  <si>
    <t>3.0.6</t>
  </si>
  <si>
    <t>FÉRIAS</t>
  </si>
  <si>
    <t>FGTS</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</si>
  <si>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</si>
  <si>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</si>
  <si>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</si>
  <si>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</si>
  <si>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</si>
  <si>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</si>
  <si>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</si>
  <si>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</si>
  <si>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</si>
  <si>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</si>
  <si>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</si>
  <si>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</si>
  <si>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</si>
  <si>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</si>
  <si>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</si>
  <si>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Conta Cliente</t>
  </si>
  <si>
    <t>Plano de Contas Configurado na Importação</t>
  </si>
  <si>
    <t>Descrição do Plano de Contas</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</si>
  <si>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</si>
  <si>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</si>
  <si>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</si>
  <si>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</si>
  <si>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</si>
  <si>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</si>
  <si>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</si>
  <si>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</si>
  <si>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</si>
  <si>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</si>
  <si>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</si>
  <si>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</si>
  <si>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C</t>
  </si>
  <si>
    <t>D</t>
  </si>
  <si>
    <t>Importação está salva para uso</t>
  </si>
  <si>
    <t>I</t>
  </si>
  <si>
    <t>G</t>
  </si>
  <si>
    <t>Indicador de Despesa/Receita</t>
  </si>
  <si>
    <t>TELEFONE/ INTERNET</t>
  </si>
  <si>
    <t>MATERIAL DE EMBALAGEM</t>
  </si>
  <si>
    <t>COMBUSTIVEIS E LUBRIFICANTES</t>
  </si>
  <si>
    <t>PRODUTOS MANUFATURADOS</t>
  </si>
  <si>
    <t>PRESTAÇÃO DE SERVIÇOS</t>
  </si>
  <si>
    <t>GANHO NA VENDA ATIVO</t>
  </si>
  <si>
    <t>PRODUTOS INDUST A VISTA</t>
  </si>
  <si>
    <t>OUTRAS RECEITAS</t>
  </si>
  <si>
    <t>PRODUTOS INDUST A PRAZO</t>
  </si>
  <si>
    <t>ORDENADOS E SALÁRIOS</t>
  </si>
  <si>
    <t>PATOCINIOS</t>
  </si>
  <si>
    <t>FRETES E CARRETOS</t>
  </si>
  <si>
    <t>DSR</t>
  </si>
  <si>
    <t>ICMS DIF ALIQUOTA</t>
  </si>
  <si>
    <t>INDUSTR A MERCADORIAS</t>
  </si>
  <si>
    <t>RETENÇÕES LEI 10.833</t>
  </si>
  <si>
    <t>DESP C/VEICULOS</t>
  </si>
  <si>
    <t>Dados do cliente</t>
  </si>
  <si>
    <t>Nome</t>
  </si>
  <si>
    <t>CNPJ</t>
  </si>
  <si>
    <t>R</t>
  </si>
  <si>
    <t>X</t>
  </si>
  <si>
    <t xml:space="preserve">RELATÓRIOS: </t>
  </si>
  <si>
    <t>Configuração de Plano de Contas</t>
  </si>
  <si>
    <t>Código</t>
  </si>
  <si>
    <t>Código de Doc/Ref</t>
  </si>
  <si>
    <t>Descrição da Instituição Financeira</t>
  </si>
  <si>
    <t>Código da Instituição Financeira</t>
  </si>
  <si>
    <t>Código  de Plano de Contas</t>
  </si>
  <si>
    <t>Código Reduzido</t>
  </si>
  <si>
    <t>Classificação Contábil</t>
  </si>
  <si>
    <t>Nome da Conta</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</si>
  <si>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</si>
  <si>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</si>
  <si>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</si>
  <si>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</si>
  <si>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</si>
  <si>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</si>
  <si>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</si>
  <si>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</si>
  <si>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</si>
  <si>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</si>
  <si>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</si>
  <si>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</si>
  <si>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</si>
  <si>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</si>
  <si>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</si>
  <si>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</si>
  <si>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</si>
  <si>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</si>
  <si>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</si>
  <si>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</si>
  <si>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</si>
  <si>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</si>
  <si>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</si>
  <si>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</si>
  <si>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</si>
  <si>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</si>
  <si>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</si>
  <si>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</si>
  <si>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</si>
  <si>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</si>
  <si>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</si>
  <si>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</si>
  <si>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</si>
  <si>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</si>
  <si>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</si>
  <si>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</si>
  <si>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</si>
  <si>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</si>
  <si>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</si>
  <si>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</si>
  <si>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</si>
  <si>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</si>
  <si>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</si>
  <si>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</si>
  <si>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</si>
  <si>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</si>
  <si>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</si>
  <si>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</si>
  <si>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</si>
  <si>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</si>
  <si>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</si>
  <si>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</si>
  <si>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</si>
  <si>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</si>
  <si>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</si>
  <si>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</si>
  <si>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</si>
  <si>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</si>
  <si>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</si>
  <si>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</si>
  <si>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</si>
  <si>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</si>
  <si>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</si>
  <si>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</si>
  <si>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</si>
  <si>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</si>
  <si>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</si>
  <si>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</si>
  <si>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</si>
  <si>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</si>
  <si>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</si>
  <si>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</si>
  <si>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</si>
  <si>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</si>
  <si>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</si>
  <si>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</si>
  <si>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</si>
  <si>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</si>
  <si>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</si>
  <si>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</si>
  <si>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</si>
  <si>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</si>
  <si>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</si>
  <si>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</si>
  <si>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</si>
  <si>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</si>
  <si>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</si>
  <si>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</si>
  <si>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</si>
  <si>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</si>
  <si>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</si>
  <si>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</si>
  <si>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</si>
  <si>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</si>
  <si>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</si>
  <si>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</si>
  <si>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</si>
  <si>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</si>
  <si>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</si>
  <si>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</si>
  <si>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</si>
  <si>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</si>
  <si>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</si>
  <si>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</si>
  <si>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</si>
  <si>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</si>
  <si>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</si>
  <si>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</si>
  <si>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</si>
  <si>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</si>
  <si>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</si>
  <si>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</si>
  <si>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</si>
  <si>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</si>
  <si>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</si>
  <si>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CUSTO MECAD DA</t>
  </si>
  <si>
    <t>Bancos/Caixa</t>
  </si>
  <si>
    <t>Mês de Recebimento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</si>
  <si>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</si>
  <si>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</si>
  <si>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</si>
  <si>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</si>
  <si>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</si>
  <si>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</si>
  <si>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</si>
  <si>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</si>
  <si>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</si>
  <si>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</si>
  <si>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</si>
  <si>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</si>
  <si>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</si>
  <si>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</si>
  <si>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</si>
  <si>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</si>
  <si>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</si>
  <si>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</si>
  <si>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</si>
  <si>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</si>
  <si>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</si>
  <si>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</si>
  <si>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</si>
  <si>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</si>
  <si>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</si>
  <si>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</si>
  <si>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</si>
  <si>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</si>
  <si>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</si>
  <si>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</si>
  <si>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</si>
  <si>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</si>
  <si>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</si>
  <si>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</si>
  <si>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</si>
  <si>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Coluna do Código</t>
  </si>
  <si>
    <t>Coluna da Descrição</t>
  </si>
  <si>
    <t>H</t>
  </si>
  <si>
    <t>K</t>
  </si>
  <si>
    <t>L</t>
  </si>
  <si>
    <t>F</t>
  </si>
  <si>
    <t>J</t>
  </si>
  <si>
    <t>M</t>
  </si>
  <si>
    <t>O</t>
  </si>
  <si>
    <t>P</t>
  </si>
  <si>
    <t>S</t>
  </si>
  <si>
    <t>U</t>
  </si>
  <si>
    <t>V</t>
  </si>
  <si>
    <t>Y</t>
  </si>
  <si>
    <t>75.337.132/0001-02</t>
  </si>
  <si>
    <t>XPTO</t>
  </si>
  <si>
    <t>PROLABORE17A</t>
  </si>
  <si>
    <t>1-CAIXA A VISTA</t>
  </si>
  <si>
    <t>Realizado</t>
  </si>
  <si>
    <t>OIFIXO2017A</t>
  </si>
  <si>
    <t>5-SICOOB</t>
  </si>
  <si>
    <t>Pago</t>
  </si>
  <si>
    <t>14169C</t>
  </si>
  <si>
    <t>CEMIG1092017A</t>
  </si>
  <si>
    <t>CEMIG1102017A</t>
  </si>
  <si>
    <t>ICMSDIF2016H</t>
  </si>
  <si>
    <t>2-BANCO DO BRASIL</t>
  </si>
  <si>
    <t>14275A</t>
  </si>
  <si>
    <t>14479A</t>
  </si>
  <si>
    <t>WELLING2017A</t>
  </si>
  <si>
    <t>ORDENADOS E SALARIOS</t>
  </si>
  <si>
    <t>MARCUS2017A</t>
  </si>
  <si>
    <t>DESPESAS BANCARIAS</t>
  </si>
  <si>
    <t>FGTSRECBRU</t>
  </si>
  <si>
    <t>Não Pago</t>
  </si>
  <si>
    <t>14456B</t>
  </si>
  <si>
    <t>14236B</t>
  </si>
  <si>
    <t>MATERIAS PRIMAS</t>
  </si>
  <si>
    <t>FGTS2017A</t>
  </si>
  <si>
    <t>14383A</t>
  </si>
  <si>
    <t>14513A</t>
  </si>
  <si>
    <t>001546  FLAVIO DA ROCHA MIRANDA</t>
  </si>
  <si>
    <t>001163  TELEMAR NORTE LESTE S/A</t>
  </si>
  <si>
    <t>C:\Users\evald\OneDrive\Pessoal\Concept\Projeto Contabilidade\Arquivos de teste\Fontes das Macros\Planilhas de Teste\Pagamentos mês 01 .XLS</t>
  </si>
  <si>
    <t>A</t>
  </si>
  <si>
    <t>Pagamento</t>
  </si>
  <si>
    <t>Centro de Custo</t>
  </si>
  <si>
    <t>Fornecedor</t>
  </si>
  <si>
    <t>JANEIRO.2017</t>
  </si>
  <si>
    <t>01/01/2017    DOMINGO</t>
  </si>
  <si>
    <t>administrativo</t>
  </si>
  <si>
    <t>Total do dia</t>
  </si>
  <si>
    <t>producao</t>
  </si>
  <si>
    <t>02/01/2017    SEGUNDA-FEIRA</t>
  </si>
  <si>
    <t>4.4</t>
  </si>
  <si>
    <t>RECEITA_4</t>
  </si>
  <si>
    <t>4.5</t>
  </si>
  <si>
    <t>RECEITA_5</t>
  </si>
  <si>
    <t>4.6</t>
  </si>
  <si>
    <t>RECEITA_6</t>
  </si>
  <si>
    <t>4.7</t>
  </si>
  <si>
    <t>RECEITA_7</t>
  </si>
  <si>
    <t>4.8</t>
  </si>
  <si>
    <t>RECEITA_8</t>
  </si>
  <si>
    <t>4.9</t>
  </si>
  <si>
    <t>RECEITA_9</t>
  </si>
  <si>
    <t>RECEITA_10</t>
  </si>
  <si>
    <t>4.10</t>
  </si>
  <si>
    <t>4.11</t>
  </si>
  <si>
    <t>RECEITA_11</t>
  </si>
  <si>
    <t>4.12</t>
  </si>
  <si>
    <t>RECEITA_12</t>
  </si>
  <si>
    <t>5.9</t>
  </si>
  <si>
    <t>DESPESA_9</t>
  </si>
  <si>
    <t>5.10</t>
  </si>
  <si>
    <t>DESPESA_10</t>
  </si>
  <si>
    <t>5.11</t>
  </si>
  <si>
    <t>DESPESA_12</t>
  </si>
  <si>
    <t>DESPESA_11</t>
  </si>
  <si>
    <t>5.12</t>
  </si>
  <si>
    <t>DESPESAS ADMINISTRATIVAS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</si>
</sst>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4">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6">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Alignment="1">
      <alignment horizontal="center" vertical="center"/>
    </xf>
    <xf numFmtId="0" fontId="0" fillId="0" borderId="5" xfId="0" applyFont="1" applyBorder="1" applyAlignment="1">
      <alignment horizontal="center"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15" xfId="0" applyNumberFormat="1" applyFont="1" applyFill="1" applyBorder="1" applyAlignment="1" applyProtection="1">
      <alignment horizontal="center" vertical="center"/>
      <protection locked="0"/>
    </xf>
    <xf numFmtId="0" fontId="0" fillId="0" borderId="0" xfId="0" applyFont="1" applyFill="1" applyBorder="1" applyAlignment="1">
      <alignment horizontal="center" vertical="center"/>
    </xf>
    <xf numFmtId="0" fontId="14" fillId="0" borderId="0" xfId="0" applyFont="1" applyFill="1" applyBorder="1" applyAlignment="1">
      <alignment horizontal="center" vertical="center"/>
    </xf>
    <xf numFmtId="0" fontId="0" fillId="0" borderId="0" xfId="0" applyFont="1" applyBorder="1" applyProtection="1"/>
    <xf numFmtId="0" fontId="0" fillId="0" borderId="0" xfId="0" applyFont="1" applyFill="1" applyBorder="1" applyAlignment="1" applyProtection="1">
      <alignment horizontal="center" vertical="center"/>
      <protection locked="0"/>
    </xf>
    <xf numFmtId="0" fontId="0" fillId="0" borderId="0" xfId="0" quotePrefix="1" applyFont="1" applyBorder="1" applyProtection="1"/>
    <xf numFmtId="0" fontId="0" fillId="0" borderId="0" xfId="0" applyFont="1" applyFill="1" applyBorder="1" applyProtection="1"/>
    <xf numFmtId="0" fontId="10" fillId="10" borderId="5" xfId="0" applyFont="1" applyFill="1" applyBorder="1" applyAlignment="1">
      <alignment horizontal="center"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37" fillId="3" borderId="0" xfId="0" applyFont="1" applyFill="1" applyAlignment="1" applyProtection="1">
      <alignment horizontal="center" vertical="top"/>
    </xf>
    <xf numFmtId="0" fontId="48" fillId="0" borderId="0" xfId="0" applyFont="1" applyAlignment="1" applyProtection="1">
      <alignment horizontal="left"/>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67"/>
      <tableStyleElement type="headerRow" dxfId="666"/>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25672.819999999992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600.15000000000873</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25672.819999999992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10600.150000000009</c:v>
                </c:pt>
                <c:pt idx="1">
                  <c:v>10600.150000000009</c:v>
                </c:pt>
                <c:pt idx="2">
                  <c:v>10600.150000000009</c:v>
                </c:pt>
                <c:pt idx="3">
                  <c:v>10600.150000000009</c:v>
                </c:pt>
                <c:pt idx="4">
                  <c:v>10600.150000000009</c:v>
                </c:pt>
                <c:pt idx="5">
                  <c:v>10600.150000000009</c:v>
                </c:pt>
                <c:pt idx="6">
                  <c:v>10600.150000000009</c:v>
                </c:pt>
                <c:pt idx="7">
                  <c:v>10600.150000000009</c:v>
                </c:pt>
                <c:pt idx="8">
                  <c:v>10600.150000000009</c:v>
                </c:pt>
                <c:pt idx="9">
                  <c:v>10600.150000000009</c:v>
                </c:pt>
                <c:pt idx="10">
                  <c:v>10600.150000000009</c:v>
                </c:pt>
                <c:pt idx="11">
                  <c:v>10600.150000000009</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2.2842868545124847E-2</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12165.43</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1350.5</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10814.93</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10708.02</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12320.92</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9947.59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12320.92</c:v>
                </c:pt>
                <c:pt idx="1">
                  <c:v>12165.43</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PRAZO</c:v>
                </c:pt>
                <c:pt idx="1">
                  <c:v>PRODUTOS INDUST A VISTA</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9567.43</c:v>
                </c:pt>
                <c:pt idx="1">
                  <c:v>2598</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GANHO NA VENDA ATIVO</c:v>
                </c:pt>
                <c:pt idx="1">
                  <c:v>OUTRAS RECEITAS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10200.92</c:v>
                </c:pt>
                <c:pt idx="1">
                  <c:v>2120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ADMINISTRATIVAS</c:v>
                </c:pt>
                <c:pt idx="6">
                  <c:v>IMPOSTOS</c:v>
                </c:pt>
                <c:pt idx="7">
                  <c:v>INVESTIMENTOS</c:v>
                </c:pt>
              </c:strCache>
            </c:strRef>
          </c:cat>
          <c:val>
            <c:numRef>
              <c:f>'G. Receitas'!$Z$10:$Z$17</c:f>
              <c:numCache>
                <c:formatCode>General</c:formatCode>
                <c:ptCount val="8"/>
                <c:pt idx="0">
                  <c:v>0</c:v>
                </c:pt>
                <c:pt idx="1">
                  <c:v>1350.5</c:v>
                </c:pt>
                <c:pt idx="2">
                  <c:v>137.94999999999999</c:v>
                </c:pt>
                <c:pt idx="3">
                  <c:v>10570.07</c:v>
                </c:pt>
                <c:pt idx="4">
                  <c:v>0</c:v>
                </c:pt>
                <c:pt idx="5">
                  <c:v>0</c:v>
                </c:pt>
                <c:pt idx="6">
                  <c:v>2480.2399999999998</c:v>
                </c:pt>
                <c:pt idx="7">
                  <c:v>625.51</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HORAS EXT</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137.94999999999999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CONSERVAÇÃO E REPAROS</c:v>
                </c:pt>
                <c:pt idx="1">
                  <c:v>COMBUSTIVEIS E LUBRIFICANTES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10200.92</c:v>
                </c:pt>
                <c:pt idx="1">
                  <c:v>369.15</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IPVA/LICENC E SEG OBRIG</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2480.2399999999998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RDB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625.51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25672.819999999992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600.15000000000873</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12165.43</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1350.5</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10814.93</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10708.02</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12320.92</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9947.59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ADMINISTRATIVAS</c:v>
                </c:pt>
                <c:pt idx="6">
                  <c:v>IMPOSTOS</c:v>
                </c:pt>
                <c:pt idx="7">
                  <c:v>INVESTIMENTOS</c:v>
                </c:pt>
              </c:strCache>
            </c:strRef>
          </c:cat>
          <c:val>
            <c:numRef>
              <c:f>'G. Receitas'!$Z$10:$Z$17</c:f>
              <c:numCache>
                <c:formatCode>General</c:formatCode>
                <c:ptCount val="8"/>
                <c:pt idx="0">
                  <c:v>0</c:v>
                </c:pt>
                <c:pt idx="1">
                  <c:v>1350.5</c:v>
                </c:pt>
                <c:pt idx="2">
                  <c:v>137.94999999999999</c:v>
                </c:pt>
                <c:pt idx="3">
                  <c:v>10570.07</c:v>
                </c:pt>
                <c:pt idx="4">
                  <c:v>0</c:v>
                </c:pt>
                <c:pt idx="5">
                  <c:v>0</c:v>
                </c:pt>
                <c:pt idx="6">
                  <c:v>2480.2399999999998</c:v>
                </c:pt>
                <c:pt idx="7">
                  <c:v>625.51</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12320.92</c:v>
                </c:pt>
                <c:pt idx="1">
                  <c:v>12165.43</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15</xdr:col>
      <xdr:colOff>0</xdr:colOff>
      <xdr:row>21</xdr:row>
      <xdr:rowOff>0</xdr:rowOff>
    </xdr:from>
    <xdr:to>
      <xdr:col>15</xdr:col>
      <xdr:colOff>219075</xdr:colOff>
      <xdr:row>21</xdr:row>
      <xdr:rowOff>0</xdr:rowOff>
    </xdr:to>
    <xdr:cxnSp macro="">
      <xdr:nvCxnSpPr>
        <xdr:cNvPr id="54" name="Conector reto 16">
          <a:extLst>
            <a:ext uri="{FF2B5EF4-FFF2-40B4-BE49-F238E27FC236}">
              <a16:creationId xmlns:a16="http://schemas.microsoft.com/office/drawing/2014/main" id="{4A0F8D4E-C501-4BC9-8B44-3D219E310BC1}"/>
            </a:ext>
          </a:extLst>
        </xdr:cNvPr>
        <xdr:cNvCxnSpPr/>
      </xdr:nvCxnSpPr>
      <xdr:spPr>
        <a:xfrm>
          <a:off x="11620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21</xdr:row>
      <xdr:rowOff>0</xdr:rowOff>
    </xdr:from>
    <xdr:to>
      <xdr:col>15</xdr:col>
      <xdr:colOff>219075</xdr:colOff>
      <xdr:row>21</xdr:row>
      <xdr:rowOff>0</xdr:rowOff>
    </xdr:to>
    <xdr:cxnSp macro="">
      <xdr:nvCxnSpPr>
        <xdr:cNvPr id="55" name="Conector reto 16">
          <a:extLst>
            <a:ext uri="{FF2B5EF4-FFF2-40B4-BE49-F238E27FC236}">
              <a16:creationId xmlns:a16="http://schemas.microsoft.com/office/drawing/2014/main" id="{44EF1CFB-479D-4E48-A08F-84303C1729AA}"/>
            </a:ext>
          </a:extLst>
        </xdr:cNvPr>
        <xdr:cNvCxnSpPr/>
      </xdr:nvCxnSpPr>
      <xdr:spPr>
        <a:xfrm>
          <a:off x="11620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21</xdr:row>
      <xdr:rowOff>0</xdr:rowOff>
    </xdr:from>
    <xdr:to>
      <xdr:col>16</xdr:col>
      <xdr:colOff>219075</xdr:colOff>
      <xdr:row>21</xdr:row>
      <xdr:rowOff>0</xdr:rowOff>
    </xdr:to>
    <xdr:cxnSp macro="">
      <xdr:nvCxnSpPr>
        <xdr:cNvPr id="67" name="Conector reto 16">
          <a:extLst>
            <a:ext uri="{FF2B5EF4-FFF2-40B4-BE49-F238E27FC236}">
              <a16:creationId xmlns:a16="http://schemas.microsoft.com/office/drawing/2014/main" id="{A26F1DF4-5BBC-411A-8C99-E0C6D2D02E42}"/>
            </a:ext>
          </a:extLst>
        </xdr:cNvPr>
        <xdr:cNvCxnSpPr/>
      </xdr:nvCxnSpPr>
      <xdr:spPr>
        <a:xfrm>
          <a:off x="13673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21</xdr:row>
      <xdr:rowOff>0</xdr:rowOff>
    </xdr:from>
    <xdr:to>
      <xdr:col>16</xdr:col>
      <xdr:colOff>219075</xdr:colOff>
      <xdr:row>21</xdr:row>
      <xdr:rowOff>0</xdr:rowOff>
    </xdr:to>
    <xdr:cxnSp macro="">
      <xdr:nvCxnSpPr>
        <xdr:cNvPr id="79" name="Conector reto 16">
          <a:extLst>
            <a:ext uri="{FF2B5EF4-FFF2-40B4-BE49-F238E27FC236}">
              <a16:creationId xmlns:a16="http://schemas.microsoft.com/office/drawing/2014/main" id="{E1C2DDFA-867F-44AF-B5FB-F4ADF66DEA29}"/>
            </a:ext>
          </a:extLst>
        </xdr:cNvPr>
        <xdr:cNvCxnSpPr/>
      </xdr:nvCxnSpPr>
      <xdr:spPr>
        <a:xfrm>
          <a:off x="13673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21</xdr:row>
      <xdr:rowOff>0</xdr:rowOff>
    </xdr:from>
    <xdr:to>
      <xdr:col>19</xdr:col>
      <xdr:colOff>219075</xdr:colOff>
      <xdr:row>21</xdr:row>
      <xdr:rowOff>0</xdr:rowOff>
    </xdr:to>
    <xdr:cxnSp macro="">
      <xdr:nvCxnSpPr>
        <xdr:cNvPr id="80" name="Conector reto 16">
          <a:extLst>
            <a:ext uri="{FF2B5EF4-FFF2-40B4-BE49-F238E27FC236}">
              <a16:creationId xmlns:a16="http://schemas.microsoft.com/office/drawing/2014/main" id="{A618F230-17B8-4778-A210-64FACFDE395B}"/>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21</xdr:row>
      <xdr:rowOff>0</xdr:rowOff>
    </xdr:from>
    <xdr:to>
      <xdr:col>19</xdr:col>
      <xdr:colOff>219075</xdr:colOff>
      <xdr:row>21</xdr:row>
      <xdr:rowOff>0</xdr:rowOff>
    </xdr:to>
    <xdr:cxnSp macro="">
      <xdr:nvCxnSpPr>
        <xdr:cNvPr id="81" name="Conector reto 16">
          <a:extLst>
            <a:ext uri="{FF2B5EF4-FFF2-40B4-BE49-F238E27FC236}">
              <a16:creationId xmlns:a16="http://schemas.microsoft.com/office/drawing/2014/main" id="{B8DBDE2E-227D-4951-BE1E-DDED9CF5E821}"/>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21</xdr:row>
      <xdr:rowOff>0</xdr:rowOff>
    </xdr:from>
    <xdr:to>
      <xdr:col>20</xdr:col>
      <xdr:colOff>219075</xdr:colOff>
      <xdr:row>21</xdr:row>
      <xdr:rowOff>0</xdr:rowOff>
    </xdr:to>
    <xdr:cxnSp macro="">
      <xdr:nvCxnSpPr>
        <xdr:cNvPr id="82" name="Conector reto 16">
          <a:extLst>
            <a:ext uri="{FF2B5EF4-FFF2-40B4-BE49-F238E27FC236}">
              <a16:creationId xmlns:a16="http://schemas.microsoft.com/office/drawing/2014/main" id="{48DE912F-E3AE-4673-8142-37E2F41931CE}"/>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21</xdr:row>
      <xdr:rowOff>0</xdr:rowOff>
    </xdr:from>
    <xdr:to>
      <xdr:col>20</xdr:col>
      <xdr:colOff>219075</xdr:colOff>
      <xdr:row>21</xdr:row>
      <xdr:rowOff>0</xdr:rowOff>
    </xdr:to>
    <xdr:cxnSp macro="">
      <xdr:nvCxnSpPr>
        <xdr:cNvPr id="83" name="Conector reto 16">
          <a:extLst>
            <a:ext uri="{FF2B5EF4-FFF2-40B4-BE49-F238E27FC236}">
              <a16:creationId xmlns:a16="http://schemas.microsoft.com/office/drawing/2014/main" id="{FEDC1B35-F9C9-48B4-ABB6-20096301EBD4}"/>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21</xdr:row>
      <xdr:rowOff>0</xdr:rowOff>
    </xdr:from>
    <xdr:to>
      <xdr:col>23</xdr:col>
      <xdr:colOff>219075</xdr:colOff>
      <xdr:row>21</xdr:row>
      <xdr:rowOff>0</xdr:rowOff>
    </xdr:to>
    <xdr:cxnSp macro="">
      <xdr:nvCxnSpPr>
        <xdr:cNvPr id="84" name="Conector reto 16">
          <a:extLst>
            <a:ext uri="{FF2B5EF4-FFF2-40B4-BE49-F238E27FC236}">
              <a16:creationId xmlns:a16="http://schemas.microsoft.com/office/drawing/2014/main" id="{8EFF3090-C91B-4F20-9A15-AAE19024F70E}"/>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21</xdr:row>
      <xdr:rowOff>0</xdr:rowOff>
    </xdr:from>
    <xdr:to>
      <xdr:col>23</xdr:col>
      <xdr:colOff>219075</xdr:colOff>
      <xdr:row>21</xdr:row>
      <xdr:rowOff>0</xdr:rowOff>
    </xdr:to>
    <xdr:cxnSp macro="">
      <xdr:nvCxnSpPr>
        <xdr:cNvPr id="85" name="Conector reto 16">
          <a:extLst>
            <a:ext uri="{FF2B5EF4-FFF2-40B4-BE49-F238E27FC236}">
              <a16:creationId xmlns:a16="http://schemas.microsoft.com/office/drawing/2014/main" id="{3009DAE1-2F6F-4CC7-9AEB-2E235D6C16DF}"/>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21</xdr:row>
      <xdr:rowOff>0</xdr:rowOff>
    </xdr:from>
    <xdr:to>
      <xdr:col>24</xdr:col>
      <xdr:colOff>219075</xdr:colOff>
      <xdr:row>21</xdr:row>
      <xdr:rowOff>0</xdr:rowOff>
    </xdr:to>
    <xdr:cxnSp macro="">
      <xdr:nvCxnSpPr>
        <xdr:cNvPr id="86" name="Conector reto 16">
          <a:extLst>
            <a:ext uri="{FF2B5EF4-FFF2-40B4-BE49-F238E27FC236}">
              <a16:creationId xmlns:a16="http://schemas.microsoft.com/office/drawing/2014/main" id="{CB1762E3-C3F0-4D9B-A649-573433182DA1}"/>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21</xdr:row>
      <xdr:rowOff>0</xdr:rowOff>
    </xdr:from>
    <xdr:to>
      <xdr:col>24</xdr:col>
      <xdr:colOff>219075</xdr:colOff>
      <xdr:row>21</xdr:row>
      <xdr:rowOff>0</xdr:rowOff>
    </xdr:to>
    <xdr:cxnSp macro="">
      <xdr:nvCxnSpPr>
        <xdr:cNvPr id="87" name="Conector reto 16">
          <a:extLst>
            <a:ext uri="{FF2B5EF4-FFF2-40B4-BE49-F238E27FC236}">
              <a16:creationId xmlns:a16="http://schemas.microsoft.com/office/drawing/2014/main" id="{99778ED1-918C-43FA-9BCE-15F95FBCDC93}"/>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21</xdr:row>
      <xdr:rowOff>0</xdr:rowOff>
    </xdr:from>
    <xdr:to>
      <xdr:col>27</xdr:col>
      <xdr:colOff>219075</xdr:colOff>
      <xdr:row>21</xdr:row>
      <xdr:rowOff>0</xdr:rowOff>
    </xdr:to>
    <xdr:cxnSp macro="">
      <xdr:nvCxnSpPr>
        <xdr:cNvPr id="88" name="Conector reto 16">
          <a:extLst>
            <a:ext uri="{FF2B5EF4-FFF2-40B4-BE49-F238E27FC236}">
              <a16:creationId xmlns:a16="http://schemas.microsoft.com/office/drawing/2014/main" id="{799048E2-F878-4E8D-B9D2-2E6AFAB3A9D9}"/>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21</xdr:row>
      <xdr:rowOff>0</xdr:rowOff>
    </xdr:from>
    <xdr:to>
      <xdr:col>27</xdr:col>
      <xdr:colOff>219075</xdr:colOff>
      <xdr:row>21</xdr:row>
      <xdr:rowOff>0</xdr:rowOff>
    </xdr:to>
    <xdr:cxnSp macro="">
      <xdr:nvCxnSpPr>
        <xdr:cNvPr id="89" name="Conector reto 16">
          <a:extLst>
            <a:ext uri="{FF2B5EF4-FFF2-40B4-BE49-F238E27FC236}">
              <a16:creationId xmlns:a16="http://schemas.microsoft.com/office/drawing/2014/main" id="{3C147F48-3370-4A67-BDD2-7D25CA1E816B}"/>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21</xdr:row>
      <xdr:rowOff>0</xdr:rowOff>
    </xdr:from>
    <xdr:to>
      <xdr:col>28</xdr:col>
      <xdr:colOff>219075</xdr:colOff>
      <xdr:row>21</xdr:row>
      <xdr:rowOff>0</xdr:rowOff>
    </xdr:to>
    <xdr:cxnSp macro="">
      <xdr:nvCxnSpPr>
        <xdr:cNvPr id="90" name="Conector reto 16">
          <a:extLst>
            <a:ext uri="{FF2B5EF4-FFF2-40B4-BE49-F238E27FC236}">
              <a16:creationId xmlns:a16="http://schemas.microsoft.com/office/drawing/2014/main" id="{654F1B22-A033-4F42-84F9-480B71AD44D5}"/>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21</xdr:row>
      <xdr:rowOff>0</xdr:rowOff>
    </xdr:from>
    <xdr:to>
      <xdr:col>28</xdr:col>
      <xdr:colOff>219075</xdr:colOff>
      <xdr:row>21</xdr:row>
      <xdr:rowOff>0</xdr:rowOff>
    </xdr:to>
    <xdr:cxnSp macro="">
      <xdr:nvCxnSpPr>
        <xdr:cNvPr id="91" name="Conector reto 16">
          <a:extLst>
            <a:ext uri="{FF2B5EF4-FFF2-40B4-BE49-F238E27FC236}">
              <a16:creationId xmlns:a16="http://schemas.microsoft.com/office/drawing/2014/main" id="{3C4CCBD3-07D1-4C76-BB72-1CC1065486ED}"/>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21</xdr:row>
      <xdr:rowOff>0</xdr:rowOff>
    </xdr:from>
    <xdr:to>
      <xdr:col>31</xdr:col>
      <xdr:colOff>219075</xdr:colOff>
      <xdr:row>21</xdr:row>
      <xdr:rowOff>0</xdr:rowOff>
    </xdr:to>
    <xdr:cxnSp macro="">
      <xdr:nvCxnSpPr>
        <xdr:cNvPr id="92" name="Conector reto 16">
          <a:extLst>
            <a:ext uri="{FF2B5EF4-FFF2-40B4-BE49-F238E27FC236}">
              <a16:creationId xmlns:a16="http://schemas.microsoft.com/office/drawing/2014/main" id="{387A39C1-31FB-4468-B4FB-CECD18633079}"/>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21</xdr:row>
      <xdr:rowOff>0</xdr:rowOff>
    </xdr:from>
    <xdr:to>
      <xdr:col>31</xdr:col>
      <xdr:colOff>219075</xdr:colOff>
      <xdr:row>21</xdr:row>
      <xdr:rowOff>0</xdr:rowOff>
    </xdr:to>
    <xdr:cxnSp macro="">
      <xdr:nvCxnSpPr>
        <xdr:cNvPr id="93" name="Conector reto 16">
          <a:extLst>
            <a:ext uri="{FF2B5EF4-FFF2-40B4-BE49-F238E27FC236}">
              <a16:creationId xmlns:a16="http://schemas.microsoft.com/office/drawing/2014/main" id="{054F7EE8-3ABD-4C70-AF73-496AE3480075}"/>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0</xdr:rowOff>
    </xdr:from>
    <xdr:to>
      <xdr:col>32</xdr:col>
      <xdr:colOff>219075</xdr:colOff>
      <xdr:row>21</xdr:row>
      <xdr:rowOff>0</xdr:rowOff>
    </xdr:to>
    <xdr:cxnSp macro="">
      <xdr:nvCxnSpPr>
        <xdr:cNvPr id="94" name="Conector reto 16">
          <a:extLst>
            <a:ext uri="{FF2B5EF4-FFF2-40B4-BE49-F238E27FC236}">
              <a16:creationId xmlns:a16="http://schemas.microsoft.com/office/drawing/2014/main" id="{CF66AC3E-F132-4C45-9512-57BE6E3FD7FA}"/>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0</xdr:rowOff>
    </xdr:from>
    <xdr:to>
      <xdr:col>32</xdr:col>
      <xdr:colOff>219075</xdr:colOff>
      <xdr:row>21</xdr:row>
      <xdr:rowOff>0</xdr:rowOff>
    </xdr:to>
    <xdr:cxnSp macro="">
      <xdr:nvCxnSpPr>
        <xdr:cNvPr id="95" name="Conector reto 16">
          <a:extLst>
            <a:ext uri="{FF2B5EF4-FFF2-40B4-BE49-F238E27FC236}">
              <a16:creationId xmlns:a16="http://schemas.microsoft.com/office/drawing/2014/main" id="{F68999C7-8893-43AF-97ED-EBE10C1DC7F2}"/>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0</xdr:rowOff>
    </xdr:from>
    <xdr:to>
      <xdr:col>35</xdr:col>
      <xdr:colOff>219075</xdr:colOff>
      <xdr:row>21</xdr:row>
      <xdr:rowOff>0</xdr:rowOff>
    </xdr:to>
    <xdr:cxnSp macro="">
      <xdr:nvCxnSpPr>
        <xdr:cNvPr id="96" name="Conector reto 16">
          <a:extLst>
            <a:ext uri="{FF2B5EF4-FFF2-40B4-BE49-F238E27FC236}">
              <a16:creationId xmlns:a16="http://schemas.microsoft.com/office/drawing/2014/main" id="{22F1B1D7-EC25-4C84-A238-2BF8E3CDD800}"/>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0</xdr:rowOff>
    </xdr:from>
    <xdr:to>
      <xdr:col>35</xdr:col>
      <xdr:colOff>219075</xdr:colOff>
      <xdr:row>21</xdr:row>
      <xdr:rowOff>0</xdr:rowOff>
    </xdr:to>
    <xdr:cxnSp macro="">
      <xdr:nvCxnSpPr>
        <xdr:cNvPr id="97" name="Conector reto 16">
          <a:extLst>
            <a:ext uri="{FF2B5EF4-FFF2-40B4-BE49-F238E27FC236}">
              <a16:creationId xmlns:a16="http://schemas.microsoft.com/office/drawing/2014/main" id="{B29DAD44-0757-4C44-A331-5138CD9511DA}"/>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21</xdr:row>
      <xdr:rowOff>0</xdr:rowOff>
    </xdr:from>
    <xdr:to>
      <xdr:col>36</xdr:col>
      <xdr:colOff>219075</xdr:colOff>
      <xdr:row>21</xdr:row>
      <xdr:rowOff>0</xdr:rowOff>
    </xdr:to>
    <xdr:cxnSp macro="">
      <xdr:nvCxnSpPr>
        <xdr:cNvPr id="98" name="Conector reto 16">
          <a:extLst>
            <a:ext uri="{FF2B5EF4-FFF2-40B4-BE49-F238E27FC236}">
              <a16:creationId xmlns:a16="http://schemas.microsoft.com/office/drawing/2014/main" id="{2DFF6969-FC65-46B8-AF8D-6ED9B67DE10D}"/>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21</xdr:row>
      <xdr:rowOff>0</xdr:rowOff>
    </xdr:from>
    <xdr:to>
      <xdr:col>36</xdr:col>
      <xdr:colOff>219075</xdr:colOff>
      <xdr:row>21</xdr:row>
      <xdr:rowOff>0</xdr:rowOff>
    </xdr:to>
    <xdr:cxnSp macro="">
      <xdr:nvCxnSpPr>
        <xdr:cNvPr id="99" name="Conector reto 16">
          <a:extLst>
            <a:ext uri="{FF2B5EF4-FFF2-40B4-BE49-F238E27FC236}">
              <a16:creationId xmlns:a16="http://schemas.microsoft.com/office/drawing/2014/main" id="{FEB13143-0E95-4667-A0F8-13B9D8321912}"/>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21</xdr:row>
      <xdr:rowOff>0</xdr:rowOff>
    </xdr:from>
    <xdr:to>
      <xdr:col>39</xdr:col>
      <xdr:colOff>219075</xdr:colOff>
      <xdr:row>21</xdr:row>
      <xdr:rowOff>0</xdr:rowOff>
    </xdr:to>
    <xdr:cxnSp macro="">
      <xdr:nvCxnSpPr>
        <xdr:cNvPr id="120" name="Conector reto 16">
          <a:extLst>
            <a:ext uri="{FF2B5EF4-FFF2-40B4-BE49-F238E27FC236}">
              <a16:creationId xmlns:a16="http://schemas.microsoft.com/office/drawing/2014/main" id="{90566F88-CC6E-4612-AC6D-3F629E5379CC}"/>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21</xdr:row>
      <xdr:rowOff>0</xdr:rowOff>
    </xdr:from>
    <xdr:to>
      <xdr:col>39</xdr:col>
      <xdr:colOff>219075</xdr:colOff>
      <xdr:row>21</xdr:row>
      <xdr:rowOff>0</xdr:rowOff>
    </xdr:to>
    <xdr:cxnSp macro="">
      <xdr:nvCxnSpPr>
        <xdr:cNvPr id="121" name="Conector reto 16">
          <a:extLst>
            <a:ext uri="{FF2B5EF4-FFF2-40B4-BE49-F238E27FC236}">
              <a16:creationId xmlns:a16="http://schemas.microsoft.com/office/drawing/2014/main" id="{EB7E144D-25D7-4693-ABB5-AFE4612D8010}"/>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21</xdr:row>
      <xdr:rowOff>0</xdr:rowOff>
    </xdr:from>
    <xdr:to>
      <xdr:col>40</xdr:col>
      <xdr:colOff>219075</xdr:colOff>
      <xdr:row>21</xdr:row>
      <xdr:rowOff>0</xdr:rowOff>
    </xdr:to>
    <xdr:cxnSp macro="">
      <xdr:nvCxnSpPr>
        <xdr:cNvPr id="122" name="Conector reto 16">
          <a:extLst>
            <a:ext uri="{FF2B5EF4-FFF2-40B4-BE49-F238E27FC236}">
              <a16:creationId xmlns:a16="http://schemas.microsoft.com/office/drawing/2014/main" id="{B41E486B-3CE6-466D-B535-F3DDA6CD9198}"/>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21</xdr:row>
      <xdr:rowOff>0</xdr:rowOff>
    </xdr:from>
    <xdr:to>
      <xdr:col>40</xdr:col>
      <xdr:colOff>219075</xdr:colOff>
      <xdr:row>21</xdr:row>
      <xdr:rowOff>0</xdr:rowOff>
    </xdr:to>
    <xdr:cxnSp macro="">
      <xdr:nvCxnSpPr>
        <xdr:cNvPr id="123" name="Conector reto 16">
          <a:extLst>
            <a:ext uri="{FF2B5EF4-FFF2-40B4-BE49-F238E27FC236}">
              <a16:creationId xmlns:a16="http://schemas.microsoft.com/office/drawing/2014/main" id="{9EC6D2E8-175A-4F07-A4F1-60BBD518E932}"/>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21</xdr:row>
      <xdr:rowOff>0</xdr:rowOff>
    </xdr:from>
    <xdr:to>
      <xdr:col>43</xdr:col>
      <xdr:colOff>219075</xdr:colOff>
      <xdr:row>21</xdr:row>
      <xdr:rowOff>0</xdr:rowOff>
    </xdr:to>
    <xdr:cxnSp macro="">
      <xdr:nvCxnSpPr>
        <xdr:cNvPr id="124" name="Conector reto 16">
          <a:extLst>
            <a:ext uri="{FF2B5EF4-FFF2-40B4-BE49-F238E27FC236}">
              <a16:creationId xmlns:a16="http://schemas.microsoft.com/office/drawing/2014/main" id="{917FB0C5-CF1D-41FF-8C7C-AD172DC17D6A}"/>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21</xdr:row>
      <xdr:rowOff>0</xdr:rowOff>
    </xdr:from>
    <xdr:to>
      <xdr:col>43</xdr:col>
      <xdr:colOff>219075</xdr:colOff>
      <xdr:row>21</xdr:row>
      <xdr:rowOff>0</xdr:rowOff>
    </xdr:to>
    <xdr:cxnSp macro="">
      <xdr:nvCxnSpPr>
        <xdr:cNvPr id="125" name="Conector reto 16">
          <a:extLst>
            <a:ext uri="{FF2B5EF4-FFF2-40B4-BE49-F238E27FC236}">
              <a16:creationId xmlns:a16="http://schemas.microsoft.com/office/drawing/2014/main" id="{6E95CA0A-9825-4610-B7AA-778F039AC1A8}"/>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21</xdr:row>
      <xdr:rowOff>0</xdr:rowOff>
    </xdr:from>
    <xdr:to>
      <xdr:col>44</xdr:col>
      <xdr:colOff>219075</xdr:colOff>
      <xdr:row>21</xdr:row>
      <xdr:rowOff>0</xdr:rowOff>
    </xdr:to>
    <xdr:cxnSp macro="">
      <xdr:nvCxnSpPr>
        <xdr:cNvPr id="126" name="Conector reto 16">
          <a:extLst>
            <a:ext uri="{FF2B5EF4-FFF2-40B4-BE49-F238E27FC236}">
              <a16:creationId xmlns:a16="http://schemas.microsoft.com/office/drawing/2014/main" id="{080F6D79-5D43-4C96-A5D6-F1FB968A6540}"/>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21</xdr:row>
      <xdr:rowOff>0</xdr:rowOff>
    </xdr:from>
    <xdr:to>
      <xdr:col>44</xdr:col>
      <xdr:colOff>219075</xdr:colOff>
      <xdr:row>21</xdr:row>
      <xdr:rowOff>0</xdr:rowOff>
    </xdr:to>
    <xdr:cxnSp macro="">
      <xdr:nvCxnSpPr>
        <xdr:cNvPr id="127" name="Conector reto 16">
          <a:extLst>
            <a:ext uri="{FF2B5EF4-FFF2-40B4-BE49-F238E27FC236}">
              <a16:creationId xmlns:a16="http://schemas.microsoft.com/office/drawing/2014/main" id="{BAB566F4-6F96-4646-97C4-B81C68B722C7}"/>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21</xdr:row>
      <xdr:rowOff>0</xdr:rowOff>
    </xdr:from>
    <xdr:to>
      <xdr:col>47</xdr:col>
      <xdr:colOff>219075</xdr:colOff>
      <xdr:row>21</xdr:row>
      <xdr:rowOff>0</xdr:rowOff>
    </xdr:to>
    <xdr:cxnSp macro="">
      <xdr:nvCxnSpPr>
        <xdr:cNvPr id="128" name="Conector reto 16">
          <a:extLst>
            <a:ext uri="{FF2B5EF4-FFF2-40B4-BE49-F238E27FC236}">
              <a16:creationId xmlns:a16="http://schemas.microsoft.com/office/drawing/2014/main" id="{5CBDD72C-FACA-46D9-BF26-65C171D72A8F}"/>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21</xdr:row>
      <xdr:rowOff>0</xdr:rowOff>
    </xdr:from>
    <xdr:to>
      <xdr:col>47</xdr:col>
      <xdr:colOff>219075</xdr:colOff>
      <xdr:row>21</xdr:row>
      <xdr:rowOff>0</xdr:rowOff>
    </xdr:to>
    <xdr:cxnSp macro="">
      <xdr:nvCxnSpPr>
        <xdr:cNvPr id="129" name="Conector reto 16">
          <a:extLst>
            <a:ext uri="{FF2B5EF4-FFF2-40B4-BE49-F238E27FC236}">
              <a16:creationId xmlns:a16="http://schemas.microsoft.com/office/drawing/2014/main" id="{0038EBDD-7BCC-4E23-BEC6-0B7C0FA7CAAC}"/>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21</xdr:row>
      <xdr:rowOff>0</xdr:rowOff>
    </xdr:from>
    <xdr:to>
      <xdr:col>48</xdr:col>
      <xdr:colOff>219075</xdr:colOff>
      <xdr:row>21</xdr:row>
      <xdr:rowOff>0</xdr:rowOff>
    </xdr:to>
    <xdr:cxnSp macro="">
      <xdr:nvCxnSpPr>
        <xdr:cNvPr id="130" name="Conector reto 16">
          <a:extLst>
            <a:ext uri="{FF2B5EF4-FFF2-40B4-BE49-F238E27FC236}">
              <a16:creationId xmlns:a16="http://schemas.microsoft.com/office/drawing/2014/main" id="{65487107-7AF2-4FA1-B6A9-6B6EC7FBF650}"/>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21</xdr:row>
      <xdr:rowOff>0</xdr:rowOff>
    </xdr:from>
    <xdr:to>
      <xdr:col>48</xdr:col>
      <xdr:colOff>219075</xdr:colOff>
      <xdr:row>21</xdr:row>
      <xdr:rowOff>0</xdr:rowOff>
    </xdr:to>
    <xdr:cxnSp macro="">
      <xdr:nvCxnSpPr>
        <xdr:cNvPr id="131" name="Conector reto 16">
          <a:extLst>
            <a:ext uri="{FF2B5EF4-FFF2-40B4-BE49-F238E27FC236}">
              <a16:creationId xmlns:a16="http://schemas.microsoft.com/office/drawing/2014/main" id="{E4B32797-0300-4008-B02A-E72A23F40C2E}"/>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xdr:row>
      <xdr:rowOff>0</xdr:rowOff>
    </xdr:from>
    <xdr:to>
      <xdr:col>27</xdr:col>
      <xdr:colOff>219075</xdr:colOff>
      <xdr:row>4</xdr:row>
      <xdr:rowOff>0</xdr:rowOff>
    </xdr:to>
    <xdr:cxnSp macro="">
      <xdr:nvCxnSpPr>
        <xdr:cNvPr id="73" name="Conector reto 72">
          <a:extLst>
            <a:ext uri="{FF2B5EF4-FFF2-40B4-BE49-F238E27FC236}">
              <a16:creationId xmlns:a16="http://schemas.microsoft.com/office/drawing/2014/main" id="{9C513636-1D74-4532-8F93-914A58DFCD20}"/>
            </a:ext>
          </a:extLst>
        </xdr:cNvPr>
        <xdr:cNvCxnSpPr/>
      </xdr:nvCxnSpPr>
      <xdr:spPr>
        <a:xfrm>
          <a:off x="22235583"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xdr:row>
      <xdr:rowOff>0</xdr:rowOff>
    </xdr:from>
    <xdr:to>
      <xdr:col>27</xdr:col>
      <xdr:colOff>219075</xdr:colOff>
      <xdr:row>4</xdr:row>
      <xdr:rowOff>0</xdr:rowOff>
    </xdr:to>
    <xdr:cxnSp macro="">
      <xdr:nvCxnSpPr>
        <xdr:cNvPr id="74" name="Conector reto 73">
          <a:extLst>
            <a:ext uri="{FF2B5EF4-FFF2-40B4-BE49-F238E27FC236}">
              <a16:creationId xmlns:a16="http://schemas.microsoft.com/office/drawing/2014/main" id="{8B8E8E0D-4D54-4FE8-894C-1DA4E36BC7E4}"/>
            </a:ext>
          </a:extLst>
        </xdr:cNvPr>
        <xdr:cNvCxnSpPr/>
      </xdr:nvCxnSpPr>
      <xdr:spPr>
        <a:xfrm>
          <a:off x="22235583"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4</xdr:row>
      <xdr:rowOff>0</xdr:rowOff>
    </xdr:from>
    <xdr:to>
      <xdr:col>30</xdr:col>
      <xdr:colOff>219075</xdr:colOff>
      <xdr:row>4</xdr:row>
      <xdr:rowOff>0</xdr:rowOff>
    </xdr:to>
    <xdr:cxnSp macro="">
      <xdr:nvCxnSpPr>
        <xdr:cNvPr id="75" name="Conector reto 74">
          <a:extLst>
            <a:ext uri="{FF2B5EF4-FFF2-40B4-BE49-F238E27FC236}">
              <a16:creationId xmlns:a16="http://schemas.microsoft.com/office/drawing/2014/main" id="{0B836794-A26D-48CE-99EB-85BD2564FAAF}"/>
            </a:ext>
          </a:extLst>
        </xdr:cNvPr>
        <xdr:cNvCxnSpPr/>
      </xdr:nvCxnSpPr>
      <xdr:spPr>
        <a:xfrm>
          <a:off x="2488141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4</xdr:row>
      <xdr:rowOff>0</xdr:rowOff>
    </xdr:from>
    <xdr:to>
      <xdr:col>30</xdr:col>
      <xdr:colOff>219075</xdr:colOff>
      <xdr:row>4</xdr:row>
      <xdr:rowOff>0</xdr:rowOff>
    </xdr:to>
    <xdr:cxnSp macro="">
      <xdr:nvCxnSpPr>
        <xdr:cNvPr id="76" name="Conector reto 75">
          <a:extLst>
            <a:ext uri="{FF2B5EF4-FFF2-40B4-BE49-F238E27FC236}">
              <a16:creationId xmlns:a16="http://schemas.microsoft.com/office/drawing/2014/main" id="{50FF2E0A-1201-410C-B170-00415F971975}"/>
            </a:ext>
          </a:extLst>
        </xdr:cNvPr>
        <xdr:cNvCxnSpPr/>
      </xdr:nvCxnSpPr>
      <xdr:spPr>
        <a:xfrm>
          <a:off x="2488141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0</xdr:rowOff>
    </xdr:from>
    <xdr:to>
      <xdr:col>33</xdr:col>
      <xdr:colOff>219075</xdr:colOff>
      <xdr:row>4</xdr:row>
      <xdr:rowOff>0</xdr:rowOff>
    </xdr:to>
    <xdr:cxnSp macro="">
      <xdr:nvCxnSpPr>
        <xdr:cNvPr id="77" name="Conector reto 76">
          <a:extLst>
            <a:ext uri="{FF2B5EF4-FFF2-40B4-BE49-F238E27FC236}">
              <a16:creationId xmlns:a16="http://schemas.microsoft.com/office/drawing/2014/main" id="{904F332B-CBD9-44F3-97B9-AF8D76925AC0}"/>
            </a:ext>
          </a:extLst>
        </xdr:cNvPr>
        <xdr:cNvCxnSpPr/>
      </xdr:nvCxnSpPr>
      <xdr:spPr>
        <a:xfrm>
          <a:off x="2783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0</xdr:rowOff>
    </xdr:from>
    <xdr:to>
      <xdr:col>33</xdr:col>
      <xdr:colOff>219075</xdr:colOff>
      <xdr:row>4</xdr:row>
      <xdr:rowOff>0</xdr:rowOff>
    </xdr:to>
    <xdr:cxnSp macro="">
      <xdr:nvCxnSpPr>
        <xdr:cNvPr id="78" name="Conector reto 77">
          <a:extLst>
            <a:ext uri="{FF2B5EF4-FFF2-40B4-BE49-F238E27FC236}">
              <a16:creationId xmlns:a16="http://schemas.microsoft.com/office/drawing/2014/main" id="{72745325-C6C0-440D-B63A-75A4D5A52C3C}"/>
            </a:ext>
          </a:extLst>
        </xdr:cNvPr>
        <xdr:cNvCxnSpPr/>
      </xdr:nvCxnSpPr>
      <xdr:spPr>
        <a:xfrm>
          <a:off x="2783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0</xdr:rowOff>
    </xdr:from>
    <xdr:to>
      <xdr:col>36</xdr:col>
      <xdr:colOff>219075</xdr:colOff>
      <xdr:row>4</xdr:row>
      <xdr:rowOff>0</xdr:rowOff>
    </xdr:to>
    <xdr:cxnSp macro="">
      <xdr:nvCxnSpPr>
        <xdr:cNvPr id="79" name="Conector reto 78">
          <a:extLst>
            <a:ext uri="{FF2B5EF4-FFF2-40B4-BE49-F238E27FC236}">
              <a16:creationId xmlns:a16="http://schemas.microsoft.com/office/drawing/2014/main" id="{91248541-D740-4E24-A6D0-287B19510210}"/>
            </a:ext>
          </a:extLst>
        </xdr:cNvPr>
        <xdr:cNvCxnSpPr/>
      </xdr:nvCxnSpPr>
      <xdr:spPr>
        <a:xfrm>
          <a:off x="3037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0</xdr:rowOff>
    </xdr:from>
    <xdr:to>
      <xdr:col>36</xdr:col>
      <xdr:colOff>219075</xdr:colOff>
      <xdr:row>4</xdr:row>
      <xdr:rowOff>0</xdr:rowOff>
    </xdr:to>
    <xdr:cxnSp macro="">
      <xdr:nvCxnSpPr>
        <xdr:cNvPr id="80" name="Conector reto 79">
          <a:extLst>
            <a:ext uri="{FF2B5EF4-FFF2-40B4-BE49-F238E27FC236}">
              <a16:creationId xmlns:a16="http://schemas.microsoft.com/office/drawing/2014/main" id="{384C5655-5D84-4DEB-94B9-88009E7C48D4}"/>
            </a:ext>
          </a:extLst>
        </xdr:cNvPr>
        <xdr:cNvCxnSpPr/>
      </xdr:nvCxnSpPr>
      <xdr:spPr>
        <a:xfrm>
          <a:off x="3037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21</xdr:row>
      <xdr:rowOff>0</xdr:rowOff>
    </xdr:from>
    <xdr:to>
      <xdr:col>4</xdr:col>
      <xdr:colOff>219075</xdr:colOff>
      <xdr:row>21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209</xdr:row>
      <xdr:rowOff>0</xdr:rowOff>
    </xdr:from>
    <xdr:to>
      <xdr:col>0</xdr:col>
      <xdr:colOff>1803401</xdr:colOff>
      <xdr:row>209</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309</xdr:row>
      <xdr:rowOff>0</xdr:rowOff>
    </xdr:from>
    <xdr:to>
      <xdr:col>0</xdr:col>
      <xdr:colOff>1803401</xdr:colOff>
      <xdr:row>309</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9.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0"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199" customFormat="1" ht="111" customHeight="1" x14ac:dyDescent="0.25">
      <c r="A1" s="208"/>
      <c r="B1" s="18"/>
      <c r="C1" s="258"/>
      <c r="D1" s="258"/>
      <c r="E1" s="258"/>
      <c r="F1" s="258"/>
      <c r="G1" s="258"/>
      <c r="H1" s="258"/>
      <c r="I1" s="258"/>
      <c r="J1" s="258"/>
      <c r="K1" s="258"/>
      <c r="L1" s="258"/>
      <c r="M1" s="258"/>
      <c r="N1" s="258"/>
      <c r="O1" s="258"/>
      <c r="P1" s="258"/>
      <c r="Q1" s="258"/>
      <c r="R1" s="258"/>
      <c r="S1" s="258"/>
      <c r="T1" s="258"/>
      <c r="U1" s="258"/>
      <c r="V1" s="18"/>
      <c r="W1" s="18"/>
      <c r="X1" s="18"/>
      <c r="Y1" s="18"/>
      <c r="Z1" s="18"/>
    </row>
    <row r="2" spans="1:26" ht="35.25" hidden="1" customHeight="1" x14ac:dyDescent="0.25">
      <c r="A2" s="208"/>
      <c r="B2" s="20"/>
      <c r="S2" s="20"/>
      <c r="T2" s="20"/>
      <c r="U2" s="20"/>
      <c r="V2" s="20"/>
      <c r="W2" s="20"/>
      <c r="X2" s="20"/>
      <c r="Y2" s="20"/>
      <c r="Z2" s="20"/>
    </row>
    <row r="3" spans="1:26" ht="39" customHeight="1" x14ac:dyDescent="0.7">
      <c r="A3" s="208"/>
      <c r="B3" s="20"/>
      <c r="C3" s="259" t="s">
        <v>144</v>
      </c>
      <c r="D3" s="259"/>
      <c r="E3" s="259"/>
      <c r="F3" s="259"/>
      <c r="G3" s="259"/>
      <c r="H3" s="259"/>
      <c r="I3" s="259"/>
      <c r="J3" s="259"/>
      <c r="K3" s="259"/>
      <c r="L3" s="259"/>
      <c r="M3" s="259"/>
      <c r="N3" s="259"/>
      <c r="O3" s="259"/>
      <c r="P3" s="259"/>
      <c r="Q3" s="259"/>
      <c r="R3" s="259"/>
      <c r="S3" s="20"/>
      <c r="T3" s="20"/>
      <c r="U3" s="20"/>
      <c r="V3" s="20"/>
      <c r="W3" s="20"/>
      <c r="X3" s="20"/>
      <c r="Y3" s="20"/>
      <c r="Z3" s="20"/>
    </row>
    <row r="4" spans="1:26" ht="37.5" customHeight="1" x14ac:dyDescent="0.25">
      <c r="A4" s="208"/>
      <c r="B4" s="20"/>
      <c r="C4" s="255" t="s">
        <v>0</v>
      </c>
      <c r="D4" s="255"/>
      <c r="E4" s="255"/>
      <c r="F4" s="255"/>
      <c r="G4" s="255"/>
      <c r="H4" s="255"/>
      <c r="I4" s="255"/>
      <c r="J4" s="255"/>
      <c r="K4" s="255"/>
      <c r="L4" s="255"/>
      <c r="M4" s="255"/>
      <c r="N4" s="255"/>
      <c r="O4" s="255"/>
      <c r="P4" s="255"/>
      <c r="Q4" s="255"/>
      <c r="R4" s="255"/>
      <c r="S4" s="20"/>
      <c r="T4" s="20"/>
      <c r="U4" s="20"/>
      <c r="V4" s="20"/>
      <c r="W4" s="20"/>
      <c r="X4" s="20"/>
      <c r="Y4" s="20"/>
      <c r="Z4" s="20"/>
    </row>
    <row r="5" spans="1:26" ht="33.950000000000003" customHeight="1" x14ac:dyDescent="0.25">
      <c r="A5" s="208"/>
      <c r="B5" s="20"/>
      <c r="C5" s="260" t="s">
        <v>1</v>
      </c>
      <c r="D5" s="260"/>
      <c r="E5" s="260"/>
      <c r="F5" s="260"/>
      <c r="G5" s="260"/>
      <c r="H5" s="260"/>
      <c r="I5" s="260"/>
      <c r="J5" s="260"/>
      <c r="K5" s="260"/>
      <c r="L5" s="260"/>
      <c r="M5" s="260"/>
      <c r="N5" s="260"/>
      <c r="O5" s="260"/>
      <c r="P5" s="260"/>
      <c r="Q5" s="260"/>
      <c r="R5" s="260"/>
      <c r="S5" s="20"/>
      <c r="T5" s="20"/>
      <c r="U5" s="20"/>
      <c r="V5" s="20"/>
      <c r="W5" s="20"/>
      <c r="X5" s="20"/>
      <c r="Y5" s="20"/>
      <c r="Z5" s="20"/>
    </row>
    <row r="6" spans="1:26" ht="8.1" customHeight="1" x14ac:dyDescent="0.25">
      <c r="A6" s="208"/>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8"/>
      <c r="B7" s="20"/>
      <c r="C7" s="256">
        <v>1</v>
      </c>
      <c r="D7" s="20"/>
      <c r="E7" s="20"/>
      <c r="F7" s="20"/>
      <c r="G7" s="20"/>
      <c r="H7" s="254" t="s">
        <v>2</v>
      </c>
      <c r="I7" s="254"/>
      <c r="J7" s="254"/>
      <c r="K7" s="254"/>
      <c r="L7" s="254"/>
      <c r="M7" s="254"/>
      <c r="N7" s="254"/>
      <c r="O7" s="254"/>
      <c r="P7" s="254"/>
      <c r="Q7" s="254"/>
      <c r="R7" s="254"/>
      <c r="S7" s="20"/>
      <c r="T7" s="20"/>
      <c r="U7" s="20"/>
      <c r="V7" s="20"/>
      <c r="W7" s="20"/>
      <c r="X7" s="20"/>
      <c r="Y7" s="20"/>
      <c r="Z7" s="20"/>
    </row>
    <row r="8" spans="1:26" ht="33.75" customHeight="1" x14ac:dyDescent="0.25">
      <c r="A8" s="208"/>
      <c r="B8" s="20"/>
      <c r="C8" s="256"/>
      <c r="D8" s="20"/>
      <c r="E8" s="20"/>
      <c r="F8" s="20"/>
      <c r="G8" s="20"/>
      <c r="H8" s="255" t="s">
        <v>115</v>
      </c>
      <c r="I8" s="255"/>
      <c r="J8" s="255"/>
      <c r="K8" s="255"/>
      <c r="L8" s="255"/>
      <c r="M8" s="255"/>
      <c r="N8" s="255"/>
      <c r="O8" s="255"/>
      <c r="P8" s="255"/>
      <c r="Q8" s="255"/>
      <c r="R8" s="255"/>
      <c r="S8" s="20"/>
      <c r="T8" s="20"/>
      <c r="U8" s="20"/>
      <c r="V8" s="20"/>
      <c r="W8" s="20"/>
      <c r="X8" s="20"/>
      <c r="Y8" s="20"/>
      <c r="Z8" s="20"/>
    </row>
    <row r="9" spans="1:26" ht="17.100000000000001" customHeight="1" x14ac:dyDescent="0.25">
      <c r="A9" s="208"/>
      <c r="B9" s="20"/>
      <c r="C9" s="256"/>
      <c r="D9" s="20"/>
      <c r="E9" s="20"/>
      <c r="F9" s="20"/>
      <c r="G9" s="20"/>
      <c r="H9" s="257"/>
      <c r="I9" s="257"/>
      <c r="J9" s="257"/>
      <c r="K9" s="20"/>
      <c r="L9" s="20"/>
      <c r="M9" s="20"/>
      <c r="N9" s="20"/>
      <c r="O9" s="20"/>
      <c r="P9" s="20"/>
      <c r="Q9" s="20"/>
      <c r="R9" s="20"/>
      <c r="S9" s="20"/>
      <c r="T9" s="20"/>
      <c r="U9" s="20"/>
      <c r="V9" s="20"/>
      <c r="W9" s="20"/>
      <c r="X9" s="20"/>
      <c r="Y9" s="20"/>
      <c r="Z9" s="20"/>
    </row>
    <row r="10" spans="1:26" ht="12" customHeight="1" x14ac:dyDescent="0.25">
      <c r="A10" s="208"/>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8"/>
      <c r="B11" s="20"/>
      <c r="C11" s="256">
        <v>2</v>
      </c>
      <c r="D11" s="20"/>
      <c r="E11" s="20"/>
      <c r="F11" s="20"/>
      <c r="G11" s="20"/>
      <c r="H11" s="253" t="s">
        <v>116</v>
      </c>
      <c r="I11" s="253"/>
      <c r="J11" s="253"/>
      <c r="K11" s="253"/>
      <c r="L11" s="253"/>
      <c r="M11" s="253"/>
      <c r="N11" s="253"/>
      <c r="O11" s="253"/>
      <c r="P11" s="253"/>
      <c r="Q11" s="253"/>
      <c r="R11" s="253"/>
      <c r="S11" s="20"/>
      <c r="T11" s="20"/>
      <c r="U11" s="20"/>
      <c r="V11" s="20"/>
      <c r="W11" s="20"/>
      <c r="X11" s="20"/>
      <c r="Y11" s="20"/>
      <c r="Z11" s="20"/>
    </row>
    <row r="12" spans="1:26" ht="33.75" customHeight="1" x14ac:dyDescent="0.25">
      <c r="A12" s="208"/>
      <c r="B12" s="20"/>
      <c r="C12" s="256"/>
      <c r="D12" s="20"/>
      <c r="E12" s="20"/>
      <c r="F12" s="20"/>
      <c r="G12" s="20"/>
      <c r="H12" s="255" t="s">
        <v>18</v>
      </c>
      <c r="I12" s="255"/>
      <c r="J12" s="255"/>
      <c r="K12" s="255"/>
      <c r="L12" s="255"/>
      <c r="M12" s="255"/>
      <c r="N12" s="255"/>
      <c r="O12" s="255"/>
      <c r="P12" s="255"/>
      <c r="Q12" s="255"/>
      <c r="R12" s="255"/>
      <c r="S12" s="20"/>
      <c r="T12" s="20"/>
      <c r="U12" s="20"/>
      <c r="V12" s="20"/>
      <c r="W12" s="20"/>
      <c r="X12" s="20"/>
      <c r="Y12" s="20"/>
      <c r="Z12" s="20"/>
    </row>
    <row r="13" spans="1:26" ht="17.100000000000001" customHeight="1" x14ac:dyDescent="0.25">
      <c r="A13" s="208"/>
      <c r="B13" s="20"/>
      <c r="C13" s="256"/>
      <c r="D13" s="20"/>
      <c r="E13" s="20"/>
      <c r="F13" s="20"/>
      <c r="G13" s="20"/>
      <c r="H13" s="257"/>
      <c r="I13" s="257"/>
      <c r="J13" s="257"/>
      <c r="K13" s="20"/>
      <c r="L13" s="20"/>
      <c r="M13" s="20"/>
      <c r="N13" s="20"/>
      <c r="O13" s="20"/>
      <c r="P13" s="20"/>
      <c r="Q13" s="20"/>
      <c r="R13" s="20"/>
      <c r="S13" s="20"/>
      <c r="T13" s="20"/>
      <c r="U13" s="20"/>
      <c r="V13" s="20"/>
      <c r="W13" s="20"/>
      <c r="X13" s="20"/>
      <c r="Y13" s="20"/>
      <c r="Z13" s="20"/>
    </row>
    <row r="14" spans="1:26" ht="12" customHeight="1" x14ac:dyDescent="0.35">
      <c r="A14" s="208"/>
      <c r="B14" s="20"/>
      <c r="C14" s="198"/>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8"/>
      <c r="B15" s="20"/>
      <c r="C15" s="256">
        <v>3</v>
      </c>
      <c r="D15" s="20"/>
      <c r="E15" s="20"/>
      <c r="F15" s="20"/>
      <c r="G15" s="20"/>
      <c r="H15" s="254" t="s">
        <v>3</v>
      </c>
      <c r="I15" s="254"/>
      <c r="J15" s="254"/>
      <c r="K15" s="254"/>
      <c r="L15" s="254"/>
      <c r="M15" s="254"/>
      <c r="N15" s="254"/>
      <c r="O15" s="254"/>
      <c r="P15" s="254"/>
      <c r="Q15" s="254"/>
      <c r="R15" s="254"/>
      <c r="S15" s="20"/>
      <c r="T15" s="20"/>
      <c r="U15" s="20"/>
      <c r="V15" s="20"/>
      <c r="W15" s="20"/>
      <c r="X15" s="20"/>
      <c r="Y15" s="20"/>
      <c r="Z15" s="20"/>
    </row>
    <row r="16" spans="1:26" ht="33.75" customHeight="1" x14ac:dyDescent="0.25">
      <c r="A16" s="208"/>
      <c r="B16" s="20"/>
      <c r="C16" s="256"/>
      <c r="D16" s="20"/>
      <c r="E16" s="20"/>
      <c r="F16" s="20"/>
      <c r="G16" s="20"/>
      <c r="H16" s="255" t="s">
        <v>117</v>
      </c>
      <c r="I16" s="255"/>
      <c r="J16" s="255"/>
      <c r="K16" s="255"/>
      <c r="L16" s="255"/>
      <c r="M16" s="255"/>
      <c r="N16" s="255"/>
      <c r="O16" s="255"/>
      <c r="P16" s="255"/>
      <c r="Q16" s="255"/>
      <c r="R16" s="255"/>
      <c r="S16" s="20"/>
      <c r="T16" s="20"/>
      <c r="U16" s="20"/>
      <c r="V16" s="20"/>
      <c r="W16" s="20"/>
      <c r="X16" s="20"/>
      <c r="Y16" s="20"/>
      <c r="Z16" s="20"/>
    </row>
    <row r="17" spans="1:26" ht="17.100000000000001" customHeight="1" x14ac:dyDescent="0.25">
      <c r="A17" s="208"/>
      <c r="B17" s="20"/>
      <c r="C17" s="256"/>
      <c r="D17" s="20"/>
      <c r="E17" s="20"/>
      <c r="F17" s="20"/>
      <c r="G17" s="20"/>
      <c r="H17" s="257"/>
      <c r="I17" s="257"/>
      <c r="J17" s="257"/>
      <c r="K17" s="20"/>
      <c r="L17" s="20"/>
      <c r="M17" s="20"/>
      <c r="N17" s="20"/>
      <c r="O17" s="20"/>
      <c r="P17" s="20"/>
      <c r="Q17" s="20"/>
      <c r="R17" s="20"/>
      <c r="S17" s="20"/>
      <c r="T17" s="20"/>
      <c r="U17" s="20"/>
      <c r="V17" s="20"/>
      <c r="W17" s="20"/>
      <c r="X17" s="20"/>
      <c r="Y17" s="20"/>
      <c r="Z17" s="20"/>
    </row>
    <row r="18" spans="1:26" ht="12" customHeight="1" x14ac:dyDescent="0.35">
      <c r="A18" s="208"/>
      <c r="B18" s="20"/>
      <c r="C18" s="198"/>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8"/>
      <c r="B19" s="20"/>
      <c r="C19" s="256">
        <v>4</v>
      </c>
      <c r="D19" s="20"/>
      <c r="E19" s="20"/>
      <c r="F19" s="20"/>
      <c r="G19" s="20"/>
      <c r="H19" s="254" t="s">
        <v>4</v>
      </c>
      <c r="I19" s="254"/>
      <c r="J19" s="254"/>
      <c r="K19" s="254"/>
      <c r="L19" s="254"/>
      <c r="M19" s="254"/>
      <c r="N19" s="254"/>
      <c r="O19" s="254"/>
      <c r="P19" s="254"/>
      <c r="Q19" s="254"/>
      <c r="R19" s="254"/>
      <c r="S19" s="20"/>
      <c r="T19" s="20"/>
      <c r="U19" s="20"/>
      <c r="V19" s="20"/>
      <c r="W19" s="20"/>
      <c r="X19" s="20"/>
      <c r="Y19" s="20"/>
      <c r="Z19" s="20"/>
    </row>
    <row r="20" spans="1:26" ht="33.75" customHeight="1" x14ac:dyDescent="0.25">
      <c r="A20" s="208"/>
      <c r="B20" s="20"/>
      <c r="C20" s="256"/>
      <c r="D20" s="20"/>
      <c r="E20" s="20"/>
      <c r="F20" s="20"/>
      <c r="G20" s="20"/>
      <c r="H20" s="255" t="s">
        <v>5</v>
      </c>
      <c r="I20" s="255"/>
      <c r="J20" s="255"/>
      <c r="K20" s="255"/>
      <c r="L20" s="255"/>
      <c r="M20" s="255"/>
      <c r="N20" s="255"/>
      <c r="O20" s="255"/>
      <c r="P20" s="255"/>
      <c r="Q20" s="255"/>
      <c r="R20" s="255"/>
      <c r="S20" s="20"/>
      <c r="T20" s="20"/>
      <c r="U20" s="20"/>
      <c r="V20" s="20"/>
      <c r="W20" s="20"/>
      <c r="X20" s="20"/>
      <c r="Y20" s="20"/>
      <c r="Z20" s="20"/>
    </row>
    <row r="21" spans="1:26" ht="17.100000000000001" customHeight="1" x14ac:dyDescent="0.25">
      <c r="A21" s="208"/>
      <c r="B21" s="20"/>
      <c r="C21" s="256"/>
      <c r="D21" s="20"/>
      <c r="E21" s="20"/>
      <c r="F21" s="20"/>
      <c r="G21" s="20"/>
      <c r="H21" s="257"/>
      <c r="I21" s="257"/>
      <c r="J21" s="257"/>
      <c r="K21" s="20"/>
      <c r="L21" s="20"/>
      <c r="M21" s="20"/>
      <c r="N21" s="20"/>
      <c r="O21" s="20"/>
      <c r="P21" s="20"/>
      <c r="Q21" s="20"/>
      <c r="R21" s="20"/>
      <c r="S21" s="20"/>
      <c r="T21" s="20"/>
      <c r="U21" s="20"/>
      <c r="V21" s="20"/>
      <c r="W21" s="20"/>
      <c r="X21" s="20"/>
      <c r="Y21" s="20"/>
      <c r="Z21" s="20"/>
    </row>
    <row r="22" spans="1:26" ht="12" customHeight="1" x14ac:dyDescent="0.35">
      <c r="A22" s="209"/>
      <c r="C22" s="55"/>
    </row>
    <row r="23" spans="1:26" ht="17.100000000000001" customHeight="1" x14ac:dyDescent="0.25">
      <c r="A23" s="209"/>
      <c r="C23" s="249">
        <v>5</v>
      </c>
      <c r="H23" s="250" t="s">
        <v>6</v>
      </c>
      <c r="I23" s="250"/>
      <c r="J23" s="250"/>
      <c r="K23" s="250"/>
      <c r="L23" s="250"/>
      <c r="M23" s="250"/>
      <c r="N23" s="250"/>
      <c r="O23" s="250"/>
      <c r="P23" s="250"/>
      <c r="Q23" s="250"/>
      <c r="R23" s="250"/>
    </row>
    <row r="24" spans="1:26" ht="33.75" customHeight="1" x14ac:dyDescent="0.25">
      <c r="A24" s="209"/>
      <c r="C24" s="249"/>
      <c r="H24" s="251" t="s">
        <v>7</v>
      </c>
      <c r="I24" s="251"/>
      <c r="J24" s="251"/>
      <c r="K24" s="251"/>
      <c r="L24" s="251"/>
      <c r="M24" s="251"/>
      <c r="N24" s="251"/>
      <c r="O24" s="251"/>
      <c r="P24" s="251"/>
      <c r="Q24" s="251"/>
      <c r="R24" s="251"/>
    </row>
    <row r="25" spans="1:26" ht="17.100000000000001" customHeight="1" x14ac:dyDescent="0.25">
      <c r="A25" s="209"/>
      <c r="C25" s="249"/>
      <c r="H25" s="252"/>
      <c r="I25" s="252"/>
      <c r="J25" s="252"/>
    </row>
    <row r="26" spans="1:26" ht="12" customHeight="1" x14ac:dyDescent="0.35">
      <c r="A26" s="209"/>
      <c r="C26" s="55"/>
    </row>
    <row r="27" spans="1:26" ht="17.100000000000001" customHeight="1" x14ac:dyDescent="0.25">
      <c r="A27" s="209"/>
      <c r="C27" s="249">
        <v>6</v>
      </c>
      <c r="H27" s="250" t="s">
        <v>8</v>
      </c>
      <c r="I27" s="250"/>
      <c r="J27" s="250"/>
      <c r="K27" s="250"/>
      <c r="L27" s="250"/>
      <c r="M27" s="250"/>
      <c r="N27" s="250"/>
      <c r="O27" s="250"/>
      <c r="P27" s="250"/>
      <c r="Q27" s="250"/>
      <c r="R27" s="250"/>
    </row>
    <row r="28" spans="1:26" ht="33.75" customHeight="1" x14ac:dyDescent="0.25">
      <c r="A28" s="209"/>
      <c r="C28" s="249"/>
      <c r="H28" s="251" t="s">
        <v>9</v>
      </c>
      <c r="I28" s="251"/>
      <c r="J28" s="251"/>
      <c r="K28" s="251"/>
      <c r="L28" s="251"/>
      <c r="M28" s="251"/>
      <c r="N28" s="251"/>
      <c r="O28" s="251"/>
      <c r="P28" s="251"/>
      <c r="Q28" s="251"/>
      <c r="R28" s="251"/>
    </row>
    <row r="29" spans="1:26" ht="17.100000000000001" customHeight="1" x14ac:dyDescent="0.25">
      <c r="A29" s="209"/>
      <c r="C29" s="249"/>
      <c r="H29" s="252"/>
      <c r="I29" s="252"/>
      <c r="J29" s="252"/>
    </row>
    <row r="30" spans="1:26" ht="12" customHeight="1" x14ac:dyDescent="0.35">
      <c r="A30" s="209"/>
      <c r="C30" s="55"/>
    </row>
    <row r="31" spans="1:26" ht="17.100000000000001" customHeight="1" x14ac:dyDescent="0.25">
      <c r="A31" s="209"/>
      <c r="C31" s="249">
        <v>7</v>
      </c>
      <c r="H31" s="250" t="s">
        <v>196</v>
      </c>
      <c r="I31" s="250"/>
      <c r="J31" s="250"/>
      <c r="K31" s="250"/>
      <c r="L31" s="250"/>
      <c r="M31" s="250"/>
      <c r="N31" s="250"/>
      <c r="O31" s="250"/>
      <c r="P31" s="250"/>
      <c r="Q31" s="250"/>
      <c r="R31" s="250"/>
    </row>
    <row r="32" spans="1:26" ht="33.75" customHeight="1" x14ac:dyDescent="0.25">
      <c r="A32" s="209"/>
      <c r="C32" s="249"/>
      <c r="H32" s="251" t="s">
        <v>197</v>
      </c>
      <c r="I32" s="251"/>
      <c r="J32" s="251"/>
      <c r="K32" s="251"/>
      <c r="L32" s="251"/>
      <c r="M32" s="251"/>
      <c r="N32" s="251"/>
      <c r="O32" s="251"/>
      <c r="P32" s="251"/>
      <c r="Q32" s="251"/>
      <c r="R32" s="251"/>
    </row>
    <row r="33" spans="1:10" ht="17.100000000000001" customHeight="1" x14ac:dyDescent="0.25">
      <c r="A33" s="209"/>
      <c r="C33" s="249"/>
      <c r="H33" s="252"/>
      <c r="I33" s="252"/>
      <c r="J33" s="252"/>
    </row>
    <row r="34" spans="1:10" ht="33.950000000000003" customHeight="1" x14ac:dyDescent="0.25">
      <c r="A34" s="209"/>
    </row>
    <row r="35" spans="1:10" ht="33.950000000000003" customHeight="1" x14ac:dyDescent="0.25">
      <c r="A35" s="209"/>
    </row>
    <row r="36" spans="1:10" ht="33.950000000000003" customHeight="1" x14ac:dyDescent="0.25">
      <c r="A36" s="209"/>
    </row>
    <row r="37" spans="1:10" ht="33.950000000000003" customHeight="1" x14ac:dyDescent="0.25">
      <c r="A37" s="209"/>
    </row>
    <row r="38" spans="1:10" ht="33.950000000000003" customHeight="1" x14ac:dyDescent="0.25">
      <c r="A38" s="209"/>
    </row>
    <row r="39" spans="1:10" ht="33.950000000000003" customHeight="1" x14ac:dyDescent="0.25">
      <c r="A39" s="209"/>
    </row>
    <row r="40" spans="1:10" ht="33.950000000000003" customHeight="1" x14ac:dyDescent="0.25">
      <c r="A40" s="209"/>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BJ197"/>
  <sheetViews>
    <sheetView showGridLines="0" zoomScale="90" zoomScaleNormal="90" zoomScalePageLayoutView="90" workbookViewId="0">
      <pane xSplit="1" ySplit="2" topLeftCell="J3" activePane="bottomRight" state="frozen"/>
      <selection pane="topRight"/>
      <selection pane="bottomLeft"/>
      <selection pane="bottomRight" activeCell="O104" sqref="O104"/>
    </sheetView>
  </sheetViews>
  <sheetFormatPr defaultColWidth="0" defaultRowHeight="15" x14ac:dyDescent="0.25"/>
  <cols>
    <col min="1" max="1" width="27.7109375" style="211" hidden="1" customWidth="1"/>
    <col min="2" max="2" width="8.7109375" style="20" hidden="1" customWidth="1"/>
    <col min="3" max="3" width="14.85546875" style="20" customWidth="1"/>
    <col min="4" max="4" width="30.85546875" style="221" customWidth="1"/>
    <col min="5" max="5" width="30.85546875" style="97" customWidth="1"/>
    <col min="6" max="6" width="3.7109375" style="20" customWidth="1"/>
    <col min="7" max="7" width="14.42578125" style="20" customWidth="1"/>
    <col min="8" max="8" width="30.85546875" style="218" customWidth="1"/>
    <col min="9" max="9" width="30.85546875" style="20" customWidth="1"/>
    <col min="10" max="10" width="3.7109375" style="20" customWidth="1"/>
    <col min="11" max="11" width="14.42578125" style="20" customWidth="1"/>
    <col min="12" max="12" width="30.85546875" style="218" customWidth="1"/>
    <col min="13" max="13" width="29.28515625" style="97" customWidth="1"/>
    <col min="14" max="14" width="3" style="97" customWidth="1"/>
    <col min="15" max="17" width="29.28515625" style="97" customWidth="1"/>
    <col min="18" max="18" width="1.28515625" style="97" customWidth="1"/>
    <col min="19" max="21" width="29.28515625" style="97" customWidth="1"/>
    <col min="22" max="22" width="2.28515625" style="97" customWidth="1"/>
    <col min="23" max="25" width="29.28515625" style="97" customWidth="1"/>
    <col min="26" max="26" width="2.28515625" style="97" customWidth="1"/>
    <col min="27" max="29" width="29.28515625" style="97" customWidth="1"/>
    <col min="30" max="30" width="2.42578125" style="97" customWidth="1"/>
    <col min="31" max="33" width="29.28515625" style="97" customWidth="1"/>
    <col min="34" max="34" width="3.140625" style="97" customWidth="1"/>
    <col min="35" max="37" width="29.28515625" style="97" customWidth="1"/>
    <col min="38" max="38" width="1.85546875" style="97" customWidth="1"/>
    <col min="39" max="41" width="27.7109375" style="97" customWidth="1"/>
    <col min="42" max="42" width="2.5703125" style="97" customWidth="1"/>
    <col min="43" max="44" width="27.7109375" style="97" customWidth="1"/>
    <col min="45" max="45" width="30.5703125" style="97" customWidth="1"/>
    <col min="46" max="46" width="2.5703125" style="97" customWidth="1"/>
    <col min="47" max="48" width="24.42578125" style="97" customWidth="1"/>
    <col min="49" max="49" width="29.28515625" style="97" customWidth="1"/>
    <col min="50" max="50" width="3" style="97" customWidth="1"/>
    <col min="51" max="51" width="5.42578125" style="97" customWidth="1"/>
    <col min="52" max="52" width="28.7109375" style="97" bestFit="1" customWidth="1"/>
    <col min="53" max="53" width="2.28515625" style="97" customWidth="1"/>
    <col min="54" max="54" width="30" style="123" bestFit="1" customWidth="1"/>
    <col min="55" max="57" width="8.85546875" style="123" customWidth="1"/>
    <col min="58" max="58" width="8.85546875" style="97" customWidth="1"/>
    <col min="59" max="62" width="8.85546875" style="20" customWidth="1"/>
    <col min="63" max="16384" width="8.85546875" style="20" hidden="1"/>
  </cols>
  <sheetData>
    <row r="1" spans="1:58" s="18" customFormat="1" ht="111" customHeight="1" x14ac:dyDescent="0.35">
      <c r="A1" s="209"/>
      <c r="C1" s="261"/>
      <c r="D1" s="261"/>
      <c r="E1" s="261"/>
      <c r="F1" s="261"/>
      <c r="G1" s="261"/>
      <c r="H1" s="261"/>
      <c r="I1" s="261"/>
      <c r="J1" s="261"/>
      <c r="K1" s="261"/>
      <c r="L1" s="261"/>
      <c r="M1" s="261"/>
      <c r="N1" s="240"/>
      <c r="O1" s="240"/>
      <c r="P1" s="240"/>
      <c r="Q1" s="240"/>
      <c r="R1" s="240"/>
      <c r="S1" s="240"/>
      <c r="T1" s="240"/>
      <c r="U1" s="240"/>
      <c r="V1" s="240"/>
      <c r="W1" s="240"/>
      <c r="X1" s="240"/>
      <c r="Y1" s="240"/>
      <c r="Z1" s="240"/>
      <c r="AA1" s="240"/>
      <c r="AB1" s="240"/>
      <c r="AC1" s="240"/>
      <c r="AD1" s="240"/>
      <c r="AE1" s="240"/>
      <c r="AF1" s="240"/>
      <c r="AG1" s="240"/>
      <c r="AH1" s="240"/>
      <c r="AI1" s="240"/>
      <c r="AJ1" s="240"/>
      <c r="AK1" s="240"/>
      <c r="AL1" s="240"/>
      <c r="AM1" s="240"/>
      <c r="AN1" s="240"/>
      <c r="AO1" s="240"/>
      <c r="AP1" s="240"/>
      <c r="AQ1" s="240"/>
      <c r="AR1" s="240"/>
      <c r="AS1" s="240"/>
      <c r="AT1" s="240"/>
      <c r="AU1" s="240"/>
      <c r="AV1" s="240"/>
      <c r="AW1" s="240"/>
      <c r="AX1" s="240"/>
      <c r="AY1" s="240"/>
      <c r="AZ1" s="93"/>
      <c r="BA1" s="93"/>
      <c r="BB1" s="89"/>
      <c r="BC1" s="89"/>
      <c r="BD1" s="89"/>
      <c r="BE1" s="89"/>
      <c r="BF1" s="93"/>
    </row>
    <row r="2" spans="1:58" s="18" customFormat="1" ht="16.5" hidden="1" customHeight="1" x14ac:dyDescent="0.25">
      <c r="A2" s="209"/>
      <c r="C2" s="19"/>
      <c r="D2" s="217"/>
      <c r="E2" s="19"/>
      <c r="F2" s="19"/>
      <c r="G2" s="19"/>
      <c r="H2" s="217"/>
      <c r="I2" s="19"/>
      <c r="J2" s="19"/>
      <c r="K2" s="19"/>
      <c r="L2" s="217"/>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4"/>
      <c r="BC2" s="94"/>
      <c r="BD2" s="94"/>
      <c r="BE2" s="89"/>
      <c r="BF2" s="93"/>
    </row>
    <row r="3" spans="1:58" ht="39" customHeight="1" thickBot="1" x14ac:dyDescent="0.3">
      <c r="A3" s="209"/>
      <c r="D3" s="218"/>
      <c r="E3" s="20"/>
      <c r="AZ3" s="66"/>
      <c r="BB3" s="66"/>
    </row>
    <row r="4" spans="1:58" s="116" customFormat="1" ht="24.75" customHeight="1" thickTop="1" thickBot="1" x14ac:dyDescent="0.3">
      <c r="A4" s="209"/>
      <c r="B4" s="20"/>
      <c r="C4" s="222" t="s">
        <v>28</v>
      </c>
      <c r="D4" s="156" t="s">
        <v>210</v>
      </c>
      <c r="E4" s="157" t="s">
        <v>398</v>
      </c>
      <c r="F4" s="21"/>
      <c r="G4" s="222" t="s">
        <v>29</v>
      </c>
      <c r="H4" s="156" t="s">
        <v>213</v>
      </c>
      <c r="I4" s="157" t="s">
        <v>398</v>
      </c>
      <c r="J4" s="21"/>
      <c r="K4" s="222" t="s">
        <v>30</v>
      </c>
      <c r="L4" s="156" t="s">
        <v>288</v>
      </c>
      <c r="M4" s="157" t="s">
        <v>398</v>
      </c>
      <c r="N4" s="21"/>
      <c r="O4" s="156" t="s">
        <v>495</v>
      </c>
      <c r="P4" s="156" t="s">
        <v>496</v>
      </c>
      <c r="Q4" s="157" t="s">
        <v>398</v>
      </c>
      <c r="R4" s="21"/>
      <c r="S4" s="156" t="s">
        <v>497</v>
      </c>
      <c r="T4" s="156" t="s">
        <v>498</v>
      </c>
      <c r="U4" s="157" t="s">
        <v>398</v>
      </c>
      <c r="V4" s="21"/>
      <c r="W4" s="156" t="s">
        <v>499</v>
      </c>
      <c r="X4" s="156" t="s">
        <v>500</v>
      </c>
      <c r="Y4" s="157" t="s">
        <v>398</v>
      </c>
      <c r="Z4" s="21"/>
      <c r="AA4" s="156" t="s">
        <v>501</v>
      </c>
      <c r="AB4" s="156" t="s">
        <v>502</v>
      </c>
      <c r="AC4" s="157" t="s">
        <v>398</v>
      </c>
      <c r="AD4" s="21"/>
      <c r="AE4" s="156" t="s">
        <v>503</v>
      </c>
      <c r="AF4" s="156" t="s">
        <v>504</v>
      </c>
      <c r="AG4" s="157" t="s">
        <v>398</v>
      </c>
      <c r="AH4" s="21"/>
      <c r="AI4" s="156" t="s">
        <v>505</v>
      </c>
      <c r="AJ4" s="156" t="s">
        <v>506</v>
      </c>
      <c r="AK4" s="157" t="s">
        <v>398</v>
      </c>
      <c r="AL4" s="21"/>
      <c r="AM4" s="156" t="s">
        <v>508</v>
      </c>
      <c r="AN4" s="156" t="s">
        <v>507</v>
      </c>
      <c r="AO4" s="157" t="s">
        <v>398</v>
      </c>
      <c r="AP4" s="21"/>
      <c r="AQ4" s="156" t="s">
        <v>509</v>
      </c>
      <c r="AR4" s="156" t="s">
        <v>510</v>
      </c>
      <c r="AS4" s="157" t="s">
        <v>398</v>
      </c>
      <c r="AT4" s="21"/>
      <c r="AU4" s="156" t="s">
        <v>511</v>
      </c>
      <c r="AV4" s="156" t="s">
        <v>512</v>
      </c>
      <c r="AW4" s="157" t="s">
        <v>398</v>
      </c>
      <c r="AX4" s="21"/>
      <c r="AY4" s="21"/>
      <c r="AZ4" s="244" t="str">
        <f>D4</f>
        <v>RECEITAS COM PRODUTO</v>
      </c>
      <c r="BA4" s="244"/>
      <c r="BB4" s="244" t="s">
        <v>406</v>
      </c>
      <c r="BC4" s="244"/>
      <c r="BD4" s="116" t="s">
        <v>119</v>
      </c>
      <c r="BE4" s="116" t="s">
        <v>266</v>
      </c>
    </row>
    <row r="5" spans="1:58" s="116" customFormat="1" ht="19.5" customHeight="1" thickTop="1" thickBot="1" x14ac:dyDescent="0.3">
      <c r="A5" s="209"/>
      <c r="B5" s="20"/>
      <c r="C5" s="22" t="s">
        <v>385</v>
      </c>
      <c r="D5" s="23" t="s">
        <v>259</v>
      </c>
      <c r="E5" s="23" t="s">
        <v>82</v>
      </c>
      <c r="F5" s="21"/>
      <c r="G5" s="22" t="s">
        <v>386</v>
      </c>
      <c r="H5" s="223" t="s">
        <v>260</v>
      </c>
      <c r="I5" s="23" t="s">
        <v>82</v>
      </c>
      <c r="J5" s="21"/>
      <c r="K5" s="22" t="s">
        <v>35</v>
      </c>
      <c r="L5" s="23" t="s">
        <v>261</v>
      </c>
      <c r="M5" s="23" t="s">
        <v>82</v>
      </c>
      <c r="N5" s="206"/>
      <c r="O5" s="22">
        <v>9999</v>
      </c>
      <c r="P5" s="23" t="s">
        <v>82</v>
      </c>
      <c r="Q5" s="23" t="s">
        <v>82</v>
      </c>
      <c r="R5" s="206"/>
      <c r="S5" s="22">
        <v>9999</v>
      </c>
      <c r="T5" s="23" t="s">
        <v>82</v>
      </c>
      <c r="U5" s="23" t="s">
        <v>82</v>
      </c>
      <c r="V5" s="206"/>
      <c r="W5" s="22">
        <v>9999</v>
      </c>
      <c r="X5" s="23" t="s">
        <v>82</v>
      </c>
      <c r="Y5" s="23" t="s">
        <v>82</v>
      </c>
      <c r="Z5" s="206"/>
      <c r="AA5" s="22">
        <v>9999</v>
      </c>
      <c r="AB5" s="23" t="s">
        <v>82</v>
      </c>
      <c r="AC5" s="23" t="s">
        <v>82</v>
      </c>
      <c r="AD5" s="206"/>
      <c r="AE5" s="22">
        <v>9999</v>
      </c>
      <c r="AF5" s="23" t="s">
        <v>82</v>
      </c>
      <c r="AG5" s="23" t="s">
        <v>82</v>
      </c>
      <c r="AH5" s="206"/>
      <c r="AI5" s="22">
        <v>9999</v>
      </c>
      <c r="AJ5" s="23" t="s">
        <v>82</v>
      </c>
      <c r="AK5" s="23" t="s">
        <v>82</v>
      </c>
      <c r="AL5" s="206"/>
      <c r="AM5" s="22">
        <v>9999</v>
      </c>
      <c r="AN5" s="23" t="s">
        <v>82</v>
      </c>
      <c r="AO5" s="23" t="s">
        <v>82</v>
      </c>
      <c r="AP5" s="206"/>
      <c r="AQ5" s="22">
        <v>9999</v>
      </c>
      <c r="AR5" s="23" t="s">
        <v>82</v>
      </c>
      <c r="AS5" s="23" t="s">
        <v>82</v>
      </c>
      <c r="AT5" s="206"/>
      <c r="AU5" s="22">
        <v>9999</v>
      </c>
      <c r="AV5" s="23" t="s">
        <v>82</v>
      </c>
      <c r="AW5" s="23" t="s">
        <v>82</v>
      </c>
      <c r="AX5" s="206"/>
      <c r="AY5" s="206"/>
      <c r="AZ5" s="244" t="str">
        <f>H4</f>
        <v>RECEITAS COM SERVIÇOS</v>
      </c>
      <c r="BA5" s="244"/>
      <c r="BB5" s="244" t="s">
        <v>413</v>
      </c>
      <c r="BC5" s="244"/>
    </row>
    <row r="6" spans="1:58" s="116" customFormat="1" ht="19.5" customHeight="1" thickTop="1" thickBot="1" x14ac:dyDescent="0.3">
      <c r="A6" s="209"/>
      <c r="B6" s="20"/>
      <c r="C6" s="22" t="s">
        <v>31</v>
      </c>
      <c r="D6" s="23" t="s">
        <v>262</v>
      </c>
      <c r="E6" s="23" t="s">
        <v>277</v>
      </c>
      <c r="F6" s="21"/>
      <c r="G6" s="22" t="s">
        <v>397</v>
      </c>
      <c r="H6" s="223" t="s">
        <v>401</v>
      </c>
      <c r="I6" s="23" t="s">
        <v>82</v>
      </c>
      <c r="J6" s="21"/>
      <c r="K6" s="22" t="s">
        <v>36</v>
      </c>
      <c r="L6" s="23" t="s">
        <v>263</v>
      </c>
      <c r="M6" s="23" t="s">
        <v>82</v>
      </c>
      <c r="N6" s="206"/>
      <c r="O6" s="22">
        <v>9999</v>
      </c>
      <c r="P6" s="23" t="s">
        <v>82</v>
      </c>
      <c r="Q6" s="23" t="s">
        <v>82</v>
      </c>
      <c r="R6" s="206"/>
      <c r="S6" s="22">
        <v>9999</v>
      </c>
      <c r="T6" s="23" t="s">
        <v>82</v>
      </c>
      <c r="U6" s="23" t="s">
        <v>82</v>
      </c>
      <c r="V6" s="206"/>
      <c r="W6" s="22">
        <v>9999</v>
      </c>
      <c r="X6" s="23" t="s">
        <v>82</v>
      </c>
      <c r="Y6" s="23" t="s">
        <v>82</v>
      </c>
      <c r="Z6" s="206"/>
      <c r="AA6" s="22">
        <v>9999</v>
      </c>
      <c r="AB6" s="23" t="s">
        <v>82</v>
      </c>
      <c r="AC6" s="23" t="s">
        <v>82</v>
      </c>
      <c r="AD6" s="206"/>
      <c r="AE6" s="22">
        <v>9999</v>
      </c>
      <c r="AF6" s="23" t="s">
        <v>82</v>
      </c>
      <c r="AG6" s="23" t="s">
        <v>82</v>
      </c>
      <c r="AH6" s="206"/>
      <c r="AI6" s="22">
        <v>9999</v>
      </c>
      <c r="AJ6" s="23" t="s">
        <v>82</v>
      </c>
      <c r="AK6" s="23" t="s">
        <v>82</v>
      </c>
      <c r="AL6" s="206"/>
      <c r="AM6" s="22">
        <v>9999</v>
      </c>
      <c r="AN6" s="23" t="s">
        <v>82</v>
      </c>
      <c r="AO6" s="23" t="s">
        <v>82</v>
      </c>
      <c r="AP6" s="206"/>
      <c r="AQ6" s="22">
        <v>9999</v>
      </c>
      <c r="AR6" s="23" t="s">
        <v>82</v>
      </c>
      <c r="AS6" s="23" t="s">
        <v>82</v>
      </c>
      <c r="AT6" s="206"/>
      <c r="AU6" s="22">
        <v>9999</v>
      </c>
      <c r="AV6" s="23" t="s">
        <v>82</v>
      </c>
      <c r="AW6" s="23" t="s">
        <v>82</v>
      </c>
      <c r="AX6" s="206"/>
      <c r="AY6" s="206"/>
      <c r="AZ6" s="244" t="str">
        <f>L4</f>
        <v>RECEITAS NÃO OPERACIONAIS</v>
      </c>
      <c r="BA6" s="244"/>
      <c r="BB6" s="244" t="s">
        <v>407</v>
      </c>
      <c r="BC6" s="244"/>
    </row>
    <row r="7" spans="1:58" s="116" customFormat="1" ht="19.5" customHeight="1" thickTop="1" thickBot="1" x14ac:dyDescent="0.3">
      <c r="A7" s="209"/>
      <c r="B7" s="20"/>
      <c r="C7" s="22" t="s">
        <v>32</v>
      </c>
      <c r="D7" s="223" t="s">
        <v>264</v>
      </c>
      <c r="E7" s="23" t="s">
        <v>277</v>
      </c>
      <c r="F7" s="21"/>
      <c r="G7" s="22" t="s">
        <v>399</v>
      </c>
      <c r="H7" s="223" t="s">
        <v>400</v>
      </c>
      <c r="I7" s="23" t="s">
        <v>82</v>
      </c>
      <c r="J7" s="21"/>
      <c r="K7" s="22">
        <v>9999</v>
      </c>
      <c r="L7" s="23" t="s">
        <v>82</v>
      </c>
      <c r="M7" s="23" t="s">
        <v>82</v>
      </c>
      <c r="N7" s="206"/>
      <c r="O7" s="22">
        <v>9999</v>
      </c>
      <c r="P7" s="23" t="s">
        <v>82</v>
      </c>
      <c r="Q7" s="23" t="s">
        <v>82</v>
      </c>
      <c r="R7" s="206"/>
      <c r="S7" s="22">
        <v>9999</v>
      </c>
      <c r="T7" s="23" t="s">
        <v>82</v>
      </c>
      <c r="U7" s="23" t="s">
        <v>82</v>
      </c>
      <c r="V7" s="206"/>
      <c r="W7" s="22">
        <v>9999</v>
      </c>
      <c r="X7" s="23" t="s">
        <v>82</v>
      </c>
      <c r="Y7" s="23" t="s">
        <v>82</v>
      </c>
      <c r="Z7" s="206"/>
      <c r="AA7" s="22">
        <v>9999</v>
      </c>
      <c r="AB7" s="23" t="s">
        <v>82</v>
      </c>
      <c r="AC7" s="23" t="s">
        <v>82</v>
      </c>
      <c r="AD7" s="206"/>
      <c r="AE7" s="22">
        <v>9999</v>
      </c>
      <c r="AF7" s="23" t="s">
        <v>82</v>
      </c>
      <c r="AG7" s="23" t="s">
        <v>82</v>
      </c>
      <c r="AH7" s="206"/>
      <c r="AI7" s="22">
        <v>9999</v>
      </c>
      <c r="AJ7" s="23" t="s">
        <v>82</v>
      </c>
      <c r="AK7" s="23" t="s">
        <v>82</v>
      </c>
      <c r="AL7" s="206"/>
      <c r="AM7" s="22">
        <v>9999</v>
      </c>
      <c r="AN7" s="23" t="s">
        <v>82</v>
      </c>
      <c r="AO7" s="23" t="s">
        <v>82</v>
      </c>
      <c r="AP7" s="206"/>
      <c r="AQ7" s="22">
        <v>9999</v>
      </c>
      <c r="AR7" s="23" t="s">
        <v>82</v>
      </c>
      <c r="AS7" s="23" t="s">
        <v>82</v>
      </c>
      <c r="AT7" s="206"/>
      <c r="AU7" s="22">
        <v>9999</v>
      </c>
      <c r="AV7" s="23" t="s">
        <v>82</v>
      </c>
      <c r="AW7" s="23" t="s">
        <v>82</v>
      </c>
      <c r="AX7" s="206"/>
      <c r="AY7" s="206"/>
      <c r="AZ7" s="244" t="str">
        <f>P4</f>
        <v>RECEITA_4</v>
      </c>
      <c r="BB7" s="247" t="s">
        <v>496</v>
      </c>
      <c r="BC7" s="244"/>
    </row>
    <row r="8" spans="1:58" s="116" customFormat="1" ht="19.5" customHeight="1" thickTop="1" thickBot="1" x14ac:dyDescent="0.3">
      <c r="A8" s="209"/>
      <c r="B8" s="20"/>
      <c r="C8" s="22" t="s">
        <v>33</v>
      </c>
      <c r="D8" s="223" t="s">
        <v>402</v>
      </c>
      <c r="E8" s="23" t="s">
        <v>82</v>
      </c>
      <c r="F8" s="21"/>
      <c r="G8" s="22" t="s">
        <v>436</v>
      </c>
      <c r="H8" s="223" t="s">
        <v>437</v>
      </c>
      <c r="I8" s="23" t="s">
        <v>82</v>
      </c>
      <c r="J8" s="21"/>
      <c r="K8" s="22">
        <v>9999</v>
      </c>
      <c r="L8" s="23" t="s">
        <v>82</v>
      </c>
      <c r="M8" s="23" t="s">
        <v>82</v>
      </c>
      <c r="N8" s="206"/>
      <c r="O8" s="22">
        <v>9999</v>
      </c>
      <c r="P8" s="23" t="s">
        <v>82</v>
      </c>
      <c r="Q8" s="23" t="s">
        <v>82</v>
      </c>
      <c r="R8" s="206"/>
      <c r="S8" s="22">
        <v>9999</v>
      </c>
      <c r="T8" s="23" t="s">
        <v>82</v>
      </c>
      <c r="U8" s="23" t="s">
        <v>82</v>
      </c>
      <c r="V8" s="206"/>
      <c r="W8" s="22">
        <v>9999</v>
      </c>
      <c r="X8" s="23" t="s">
        <v>82</v>
      </c>
      <c r="Y8" s="23" t="s">
        <v>82</v>
      </c>
      <c r="Z8" s="206"/>
      <c r="AA8" s="22">
        <v>9999</v>
      </c>
      <c r="AB8" s="23" t="s">
        <v>82</v>
      </c>
      <c r="AC8" s="23" t="s">
        <v>82</v>
      </c>
      <c r="AD8" s="206"/>
      <c r="AE8" s="22">
        <v>9999</v>
      </c>
      <c r="AF8" s="23" t="s">
        <v>82</v>
      </c>
      <c r="AG8" s="23" t="s">
        <v>82</v>
      </c>
      <c r="AH8" s="206"/>
      <c r="AI8" s="22">
        <v>9999</v>
      </c>
      <c r="AJ8" s="23" t="s">
        <v>82</v>
      </c>
      <c r="AK8" s="23" t="s">
        <v>82</v>
      </c>
      <c r="AL8" s="206"/>
      <c r="AM8" s="22">
        <v>9999</v>
      </c>
      <c r="AN8" s="23" t="s">
        <v>82</v>
      </c>
      <c r="AO8" s="23" t="s">
        <v>82</v>
      </c>
      <c r="AP8" s="206"/>
      <c r="AQ8" s="22">
        <v>9999</v>
      </c>
      <c r="AR8" s="23" t="s">
        <v>82</v>
      </c>
      <c r="AS8" s="23" t="s">
        <v>82</v>
      </c>
      <c r="AT8" s="206"/>
      <c r="AU8" s="22">
        <v>9999</v>
      </c>
      <c r="AV8" s="23" t="s">
        <v>82</v>
      </c>
      <c r="AW8" s="23" t="s">
        <v>82</v>
      </c>
      <c r="AX8" s="206"/>
      <c r="AY8" s="206"/>
      <c r="AZ8" s="244" t="str">
        <f>T4</f>
        <v>RECEITA_5</v>
      </c>
      <c r="BB8" s="247" t="s">
        <v>498</v>
      </c>
      <c r="BC8" s="244"/>
    </row>
    <row r="9" spans="1:58" s="116" customFormat="1" ht="19.5" customHeight="1" thickTop="1" thickBot="1" x14ac:dyDescent="0.3">
      <c r="A9" s="209"/>
      <c r="B9" s="20"/>
      <c r="C9" s="22" t="s">
        <v>34</v>
      </c>
      <c r="D9" s="223" t="s">
        <v>435</v>
      </c>
      <c r="E9" s="23" t="s">
        <v>277</v>
      </c>
      <c r="F9" s="21"/>
      <c r="G9" s="22">
        <v>9999</v>
      </c>
      <c r="H9" s="23" t="s">
        <v>82</v>
      </c>
      <c r="I9" s="23" t="s">
        <v>82</v>
      </c>
      <c r="J9" s="21"/>
      <c r="K9" s="22">
        <v>9999</v>
      </c>
      <c r="L9" s="23" t="s">
        <v>82</v>
      </c>
      <c r="M9" s="23" t="s">
        <v>82</v>
      </c>
      <c r="N9" s="206"/>
      <c r="O9" s="22">
        <v>9999</v>
      </c>
      <c r="P9" s="23" t="s">
        <v>82</v>
      </c>
      <c r="Q9" s="23" t="s">
        <v>82</v>
      </c>
      <c r="R9" s="206"/>
      <c r="S9" s="22">
        <v>9999</v>
      </c>
      <c r="T9" s="23" t="s">
        <v>82</v>
      </c>
      <c r="U9" s="23" t="s">
        <v>82</v>
      </c>
      <c r="V9" s="206"/>
      <c r="W9" s="22">
        <v>9999</v>
      </c>
      <c r="X9" s="23" t="s">
        <v>82</v>
      </c>
      <c r="Y9" s="23" t="s">
        <v>82</v>
      </c>
      <c r="Z9" s="206"/>
      <c r="AA9" s="22">
        <v>9999</v>
      </c>
      <c r="AB9" s="23" t="s">
        <v>82</v>
      </c>
      <c r="AC9" s="23" t="s">
        <v>82</v>
      </c>
      <c r="AD9" s="206"/>
      <c r="AE9" s="22">
        <v>9999</v>
      </c>
      <c r="AF9" s="23" t="s">
        <v>82</v>
      </c>
      <c r="AG9" s="23" t="s">
        <v>82</v>
      </c>
      <c r="AH9" s="206"/>
      <c r="AI9" s="22">
        <v>9999</v>
      </c>
      <c r="AJ9" s="23" t="s">
        <v>82</v>
      </c>
      <c r="AK9" s="23" t="s">
        <v>82</v>
      </c>
      <c r="AL9" s="206"/>
      <c r="AM9" s="22">
        <v>9999</v>
      </c>
      <c r="AN9" s="23" t="s">
        <v>82</v>
      </c>
      <c r="AO9" s="23" t="s">
        <v>82</v>
      </c>
      <c r="AP9" s="206"/>
      <c r="AQ9" s="22">
        <v>9999</v>
      </c>
      <c r="AR9" s="23" t="s">
        <v>82</v>
      </c>
      <c r="AS9" s="23" t="s">
        <v>82</v>
      </c>
      <c r="AT9" s="206"/>
      <c r="AU9" s="22">
        <v>9999</v>
      </c>
      <c r="AV9" s="23" t="s">
        <v>82</v>
      </c>
      <c r="AW9" s="23" t="s">
        <v>82</v>
      </c>
      <c r="AX9" s="206"/>
      <c r="AY9" s="206"/>
      <c r="AZ9" s="244" t="str">
        <f>X4</f>
        <v>RECEITA_6</v>
      </c>
      <c r="BB9" s="247" t="s">
        <v>500</v>
      </c>
      <c r="BC9" s="244"/>
    </row>
    <row r="10" spans="1:58" s="116" customFormat="1" ht="19.5" customHeight="1" thickTop="1" thickBot="1" x14ac:dyDescent="0.3">
      <c r="A10" s="209"/>
      <c r="B10" s="20"/>
      <c r="C10" s="22">
        <v>9999</v>
      </c>
      <c r="D10" s="23" t="s">
        <v>82</v>
      </c>
      <c r="E10" s="23" t="s">
        <v>82</v>
      </c>
      <c r="F10" s="21"/>
      <c r="G10" s="22">
        <v>9999</v>
      </c>
      <c r="H10" s="223" t="s">
        <v>82</v>
      </c>
      <c r="I10" s="23" t="s">
        <v>82</v>
      </c>
      <c r="J10" s="21"/>
      <c r="K10" s="22">
        <v>9999</v>
      </c>
      <c r="L10" s="23" t="s">
        <v>82</v>
      </c>
      <c r="M10" s="23" t="s">
        <v>82</v>
      </c>
      <c r="N10" s="206"/>
      <c r="O10" s="22">
        <v>9999</v>
      </c>
      <c r="P10" s="23" t="s">
        <v>82</v>
      </c>
      <c r="Q10" s="23" t="s">
        <v>82</v>
      </c>
      <c r="R10" s="206"/>
      <c r="S10" s="22">
        <v>9999</v>
      </c>
      <c r="T10" s="23" t="s">
        <v>82</v>
      </c>
      <c r="U10" s="23" t="s">
        <v>82</v>
      </c>
      <c r="V10" s="206"/>
      <c r="W10" s="22">
        <v>9999</v>
      </c>
      <c r="X10" s="23" t="s">
        <v>82</v>
      </c>
      <c r="Y10" s="23" t="s">
        <v>82</v>
      </c>
      <c r="Z10" s="206"/>
      <c r="AA10" s="22">
        <v>9999</v>
      </c>
      <c r="AB10" s="23" t="s">
        <v>82</v>
      </c>
      <c r="AC10" s="23" t="s">
        <v>82</v>
      </c>
      <c r="AD10" s="206"/>
      <c r="AE10" s="22">
        <v>9999</v>
      </c>
      <c r="AF10" s="23" t="s">
        <v>82</v>
      </c>
      <c r="AG10" s="23" t="s">
        <v>82</v>
      </c>
      <c r="AH10" s="206"/>
      <c r="AI10" s="22">
        <v>9999</v>
      </c>
      <c r="AJ10" s="23" t="s">
        <v>82</v>
      </c>
      <c r="AK10" s="23" t="s">
        <v>82</v>
      </c>
      <c r="AL10" s="206"/>
      <c r="AM10" s="22">
        <v>9999</v>
      </c>
      <c r="AN10" s="23" t="s">
        <v>82</v>
      </c>
      <c r="AO10" s="23" t="s">
        <v>82</v>
      </c>
      <c r="AP10" s="206"/>
      <c r="AQ10" s="22">
        <v>9999</v>
      </c>
      <c r="AR10" s="23" t="s">
        <v>82</v>
      </c>
      <c r="AS10" s="23" t="s">
        <v>82</v>
      </c>
      <c r="AT10" s="206"/>
      <c r="AU10" s="22">
        <v>9999</v>
      </c>
      <c r="AV10" s="23" t="s">
        <v>82</v>
      </c>
      <c r="AW10" s="23" t="s">
        <v>82</v>
      </c>
      <c r="AX10" s="206"/>
      <c r="AY10" s="206"/>
      <c r="AZ10" s="244" t="str">
        <f>AB4</f>
        <v>RECEITA_7</v>
      </c>
      <c r="BB10" s="247" t="s">
        <v>502</v>
      </c>
      <c r="BC10" s="244"/>
    </row>
    <row r="11" spans="1:58" s="116" customFormat="1" ht="19.5" customHeight="1" thickTop="1" thickBot="1" x14ac:dyDescent="0.3">
      <c r="A11" s="209"/>
      <c r="B11" s="20"/>
      <c r="C11" s="22">
        <v>9999</v>
      </c>
      <c r="D11" s="23" t="s">
        <v>82</v>
      </c>
      <c r="E11" s="23" t="s">
        <v>82</v>
      </c>
      <c r="F11" s="21"/>
      <c r="G11" s="22">
        <v>9999</v>
      </c>
      <c r="H11" s="223" t="s">
        <v>82</v>
      </c>
      <c r="I11" s="23" t="s">
        <v>82</v>
      </c>
      <c r="J11" s="21"/>
      <c r="K11" s="22">
        <v>9999</v>
      </c>
      <c r="L11" s="23" t="s">
        <v>82</v>
      </c>
      <c r="M11" s="23" t="s">
        <v>82</v>
      </c>
      <c r="N11" s="206"/>
      <c r="O11" s="22">
        <v>9999</v>
      </c>
      <c r="P11" s="23" t="s">
        <v>82</v>
      </c>
      <c r="Q11" s="23" t="s">
        <v>82</v>
      </c>
      <c r="R11" s="206"/>
      <c r="S11" s="22">
        <v>9999</v>
      </c>
      <c r="T11" s="23" t="s">
        <v>82</v>
      </c>
      <c r="U11" s="23" t="s">
        <v>82</v>
      </c>
      <c r="V11" s="206"/>
      <c r="W11" s="22">
        <v>9999</v>
      </c>
      <c r="X11" s="23" t="s">
        <v>82</v>
      </c>
      <c r="Y11" s="23" t="s">
        <v>82</v>
      </c>
      <c r="Z11" s="206"/>
      <c r="AA11" s="22">
        <v>9999</v>
      </c>
      <c r="AB11" s="23" t="s">
        <v>82</v>
      </c>
      <c r="AC11" s="23" t="s">
        <v>82</v>
      </c>
      <c r="AD11" s="206"/>
      <c r="AE11" s="22">
        <v>9999</v>
      </c>
      <c r="AF11" s="23" t="s">
        <v>82</v>
      </c>
      <c r="AG11" s="23" t="s">
        <v>82</v>
      </c>
      <c r="AH11" s="206"/>
      <c r="AI11" s="22">
        <v>9999</v>
      </c>
      <c r="AJ11" s="23" t="s">
        <v>82</v>
      </c>
      <c r="AK11" s="23" t="s">
        <v>82</v>
      </c>
      <c r="AL11" s="206"/>
      <c r="AM11" s="22">
        <v>9999</v>
      </c>
      <c r="AN11" s="23" t="s">
        <v>82</v>
      </c>
      <c r="AO11" s="23" t="s">
        <v>82</v>
      </c>
      <c r="AP11" s="206"/>
      <c r="AQ11" s="22">
        <v>9999</v>
      </c>
      <c r="AR11" s="23" t="s">
        <v>82</v>
      </c>
      <c r="AS11" s="23" t="s">
        <v>82</v>
      </c>
      <c r="AT11" s="206"/>
      <c r="AU11" s="22">
        <v>9999</v>
      </c>
      <c r="AV11" s="23" t="s">
        <v>82</v>
      </c>
      <c r="AW11" s="23" t="s">
        <v>82</v>
      </c>
      <c r="AX11" s="206"/>
      <c r="AY11" s="206"/>
      <c r="AZ11" s="244" t="str">
        <f>AF4</f>
        <v>RECEITA_8</v>
      </c>
      <c r="BB11" s="247" t="s">
        <v>504</v>
      </c>
      <c r="BC11" s="244"/>
    </row>
    <row r="12" spans="1:58" s="116" customFormat="1" ht="19.5" customHeight="1" thickTop="1" thickBot="1" x14ac:dyDescent="0.3">
      <c r="A12" s="209"/>
      <c r="B12" s="20"/>
      <c r="C12" s="22">
        <v>9999</v>
      </c>
      <c r="D12" s="23" t="s">
        <v>82</v>
      </c>
      <c r="E12" s="23" t="s">
        <v>82</v>
      </c>
      <c r="F12" s="21"/>
      <c r="G12" s="22">
        <v>9999</v>
      </c>
      <c r="H12" s="223" t="s">
        <v>82</v>
      </c>
      <c r="I12" s="23" t="s">
        <v>82</v>
      </c>
      <c r="J12" s="21"/>
      <c r="K12" s="22">
        <v>9999</v>
      </c>
      <c r="L12" s="23" t="s">
        <v>82</v>
      </c>
      <c r="M12" s="23" t="s">
        <v>82</v>
      </c>
      <c r="N12" s="206"/>
      <c r="O12" s="22">
        <v>9999</v>
      </c>
      <c r="P12" s="23" t="s">
        <v>82</v>
      </c>
      <c r="Q12" s="23" t="s">
        <v>82</v>
      </c>
      <c r="R12" s="206"/>
      <c r="S12" s="22">
        <v>9999</v>
      </c>
      <c r="T12" s="23" t="s">
        <v>82</v>
      </c>
      <c r="U12" s="23" t="s">
        <v>82</v>
      </c>
      <c r="V12" s="206"/>
      <c r="W12" s="22">
        <v>9999</v>
      </c>
      <c r="X12" s="23" t="s">
        <v>82</v>
      </c>
      <c r="Y12" s="23" t="s">
        <v>82</v>
      </c>
      <c r="Z12" s="206"/>
      <c r="AA12" s="22">
        <v>9999</v>
      </c>
      <c r="AB12" s="23" t="s">
        <v>82</v>
      </c>
      <c r="AC12" s="23" t="s">
        <v>82</v>
      </c>
      <c r="AD12" s="206"/>
      <c r="AE12" s="22">
        <v>9999</v>
      </c>
      <c r="AF12" s="23" t="s">
        <v>82</v>
      </c>
      <c r="AG12" s="23" t="s">
        <v>82</v>
      </c>
      <c r="AH12" s="206"/>
      <c r="AI12" s="22">
        <v>9999</v>
      </c>
      <c r="AJ12" s="23" t="s">
        <v>82</v>
      </c>
      <c r="AK12" s="23" t="s">
        <v>82</v>
      </c>
      <c r="AL12" s="206"/>
      <c r="AM12" s="22">
        <v>9999</v>
      </c>
      <c r="AN12" s="23" t="s">
        <v>82</v>
      </c>
      <c r="AO12" s="23" t="s">
        <v>82</v>
      </c>
      <c r="AP12" s="206"/>
      <c r="AQ12" s="22">
        <v>9999</v>
      </c>
      <c r="AR12" s="23" t="s">
        <v>82</v>
      </c>
      <c r="AS12" s="23" t="s">
        <v>82</v>
      </c>
      <c r="AT12" s="206"/>
      <c r="AU12" s="22">
        <v>9999</v>
      </c>
      <c r="AV12" s="23" t="s">
        <v>82</v>
      </c>
      <c r="AW12" s="23" t="s">
        <v>82</v>
      </c>
      <c r="AX12" s="206"/>
      <c r="AY12" s="206"/>
      <c r="AZ12" s="244" t="str">
        <f>AJ4</f>
        <v>RECEITA_9</v>
      </c>
      <c r="BB12" s="247" t="s">
        <v>506</v>
      </c>
      <c r="BC12" s="244"/>
    </row>
    <row r="13" spans="1:58" s="116" customFormat="1" ht="19.5" customHeight="1" thickTop="1" thickBot="1" x14ac:dyDescent="0.3">
      <c r="A13" s="209"/>
      <c r="B13" s="20"/>
      <c r="C13" s="22">
        <v>9999</v>
      </c>
      <c r="D13" s="23" t="s">
        <v>82</v>
      </c>
      <c r="E13" s="23" t="s">
        <v>82</v>
      </c>
      <c r="F13" s="21"/>
      <c r="G13" s="22">
        <v>9999</v>
      </c>
      <c r="H13" s="223" t="s">
        <v>82</v>
      </c>
      <c r="I13" s="23" t="s">
        <v>82</v>
      </c>
      <c r="J13" s="21"/>
      <c r="K13" s="22">
        <v>9999</v>
      </c>
      <c r="L13" s="23" t="s">
        <v>82</v>
      </c>
      <c r="M13" s="23" t="s">
        <v>82</v>
      </c>
      <c r="N13" s="206"/>
      <c r="O13" s="22">
        <v>9999</v>
      </c>
      <c r="P13" s="23" t="s">
        <v>82</v>
      </c>
      <c r="Q13" s="23" t="s">
        <v>82</v>
      </c>
      <c r="R13" s="206"/>
      <c r="S13" s="22">
        <v>9999</v>
      </c>
      <c r="T13" s="23" t="s">
        <v>82</v>
      </c>
      <c r="U13" s="23" t="s">
        <v>82</v>
      </c>
      <c r="V13" s="206"/>
      <c r="W13" s="22">
        <v>9999</v>
      </c>
      <c r="X13" s="23" t="s">
        <v>82</v>
      </c>
      <c r="Y13" s="23" t="s">
        <v>82</v>
      </c>
      <c r="Z13" s="206"/>
      <c r="AA13" s="22">
        <v>9999</v>
      </c>
      <c r="AB13" s="23" t="s">
        <v>82</v>
      </c>
      <c r="AC13" s="23" t="s">
        <v>82</v>
      </c>
      <c r="AD13" s="206"/>
      <c r="AE13" s="22">
        <v>9999</v>
      </c>
      <c r="AF13" s="23" t="s">
        <v>82</v>
      </c>
      <c r="AG13" s="23" t="s">
        <v>82</v>
      </c>
      <c r="AH13" s="206"/>
      <c r="AI13" s="22">
        <v>9999</v>
      </c>
      <c r="AJ13" s="23" t="s">
        <v>82</v>
      </c>
      <c r="AK13" s="23" t="s">
        <v>82</v>
      </c>
      <c r="AL13" s="206"/>
      <c r="AM13" s="22">
        <v>9999</v>
      </c>
      <c r="AN13" s="23" t="s">
        <v>82</v>
      </c>
      <c r="AO13" s="23" t="s">
        <v>82</v>
      </c>
      <c r="AP13" s="206"/>
      <c r="AQ13" s="22">
        <v>9999</v>
      </c>
      <c r="AR13" s="23" t="s">
        <v>82</v>
      </c>
      <c r="AS13" s="23" t="s">
        <v>82</v>
      </c>
      <c r="AT13" s="206"/>
      <c r="AU13" s="22">
        <v>9999</v>
      </c>
      <c r="AV13" s="23" t="s">
        <v>82</v>
      </c>
      <c r="AW13" s="23" t="s">
        <v>82</v>
      </c>
      <c r="AX13" s="206"/>
      <c r="AY13" s="206"/>
      <c r="AZ13" s="244" t="str">
        <f>AN4</f>
        <v>RECEITA_10</v>
      </c>
      <c r="BB13" s="247" t="s">
        <v>507</v>
      </c>
      <c r="BC13" s="244"/>
    </row>
    <row r="14" spans="1:58" s="116" customFormat="1" ht="19.5" customHeight="1" thickTop="1" thickBot="1" x14ac:dyDescent="0.3">
      <c r="A14" s="209"/>
      <c r="B14" s="20"/>
      <c r="C14" s="22">
        <v>9999</v>
      </c>
      <c r="D14" s="23" t="s">
        <v>82</v>
      </c>
      <c r="E14" s="23" t="s">
        <v>82</v>
      </c>
      <c r="F14" s="21"/>
      <c r="G14" s="22">
        <v>9999</v>
      </c>
      <c r="H14" s="223" t="s">
        <v>82</v>
      </c>
      <c r="I14" s="23" t="s">
        <v>82</v>
      </c>
      <c r="J14" s="21"/>
      <c r="K14" s="22">
        <v>9999</v>
      </c>
      <c r="L14" s="23" t="s">
        <v>82</v>
      </c>
      <c r="M14" s="23" t="s">
        <v>82</v>
      </c>
      <c r="N14" s="206"/>
      <c r="O14" s="22">
        <v>9999</v>
      </c>
      <c r="P14" s="23" t="s">
        <v>82</v>
      </c>
      <c r="Q14" s="23" t="s">
        <v>82</v>
      </c>
      <c r="R14" s="206"/>
      <c r="S14" s="22">
        <v>9999</v>
      </c>
      <c r="T14" s="23" t="s">
        <v>82</v>
      </c>
      <c r="U14" s="23" t="s">
        <v>82</v>
      </c>
      <c r="V14" s="206"/>
      <c r="W14" s="22">
        <v>9999</v>
      </c>
      <c r="X14" s="23" t="s">
        <v>82</v>
      </c>
      <c r="Y14" s="23" t="s">
        <v>82</v>
      </c>
      <c r="Z14" s="206"/>
      <c r="AA14" s="22">
        <v>9999</v>
      </c>
      <c r="AB14" s="23" t="s">
        <v>82</v>
      </c>
      <c r="AC14" s="23" t="s">
        <v>82</v>
      </c>
      <c r="AD14" s="206"/>
      <c r="AE14" s="22">
        <v>9999</v>
      </c>
      <c r="AF14" s="23" t="s">
        <v>82</v>
      </c>
      <c r="AG14" s="23" t="s">
        <v>82</v>
      </c>
      <c r="AH14" s="206"/>
      <c r="AI14" s="22">
        <v>9999</v>
      </c>
      <c r="AJ14" s="23" t="s">
        <v>82</v>
      </c>
      <c r="AK14" s="23" t="s">
        <v>82</v>
      </c>
      <c r="AL14" s="206"/>
      <c r="AM14" s="22">
        <v>9999</v>
      </c>
      <c r="AN14" s="23" t="s">
        <v>82</v>
      </c>
      <c r="AO14" s="23" t="s">
        <v>82</v>
      </c>
      <c r="AP14" s="206"/>
      <c r="AQ14" s="22">
        <v>9999</v>
      </c>
      <c r="AR14" s="23" t="s">
        <v>82</v>
      </c>
      <c r="AS14" s="23" t="s">
        <v>82</v>
      </c>
      <c r="AT14" s="206"/>
      <c r="AU14" s="22">
        <v>9999</v>
      </c>
      <c r="AV14" s="23" t="s">
        <v>82</v>
      </c>
      <c r="AW14" s="23" t="s">
        <v>82</v>
      </c>
      <c r="AX14" s="206"/>
      <c r="AY14" s="206"/>
      <c r="AZ14" s="244" t="str">
        <f>AR4</f>
        <v>RECEITA_11</v>
      </c>
      <c r="BB14" s="247" t="s">
        <v>510</v>
      </c>
      <c r="BC14" s="246"/>
    </row>
    <row r="15" spans="1:58" s="116" customFormat="1" ht="19.5" customHeight="1" thickTop="1" thickBot="1" x14ac:dyDescent="0.3">
      <c r="A15" s="209"/>
      <c r="B15" s="20"/>
      <c r="C15" s="22">
        <v>9999</v>
      </c>
      <c r="D15" s="23" t="s">
        <v>82</v>
      </c>
      <c r="E15" s="23" t="s">
        <v>82</v>
      </c>
      <c r="F15" s="21"/>
      <c r="G15" s="22">
        <v>9999</v>
      </c>
      <c r="H15" s="223" t="s">
        <v>82</v>
      </c>
      <c r="I15" s="23" t="s">
        <v>82</v>
      </c>
      <c r="J15" s="21"/>
      <c r="K15" s="22">
        <v>9999</v>
      </c>
      <c r="L15" s="23" t="s">
        <v>82</v>
      </c>
      <c r="M15" s="23" t="s">
        <v>82</v>
      </c>
      <c r="N15" s="206"/>
      <c r="O15" s="22">
        <v>9999</v>
      </c>
      <c r="P15" s="23" t="s">
        <v>82</v>
      </c>
      <c r="Q15" s="23" t="s">
        <v>82</v>
      </c>
      <c r="R15" s="206"/>
      <c r="S15" s="22">
        <v>9999</v>
      </c>
      <c r="T15" s="23" t="s">
        <v>82</v>
      </c>
      <c r="U15" s="23" t="s">
        <v>82</v>
      </c>
      <c r="V15" s="206"/>
      <c r="W15" s="22">
        <v>9999</v>
      </c>
      <c r="X15" s="23" t="s">
        <v>82</v>
      </c>
      <c r="Y15" s="23" t="s">
        <v>82</v>
      </c>
      <c r="Z15" s="206"/>
      <c r="AA15" s="22">
        <v>9999</v>
      </c>
      <c r="AB15" s="23" t="s">
        <v>82</v>
      </c>
      <c r="AC15" s="23" t="s">
        <v>82</v>
      </c>
      <c r="AD15" s="206"/>
      <c r="AE15" s="22">
        <v>9999</v>
      </c>
      <c r="AF15" s="23" t="s">
        <v>82</v>
      </c>
      <c r="AG15" s="23" t="s">
        <v>82</v>
      </c>
      <c r="AH15" s="206"/>
      <c r="AI15" s="22">
        <v>9999</v>
      </c>
      <c r="AJ15" s="23" t="s">
        <v>82</v>
      </c>
      <c r="AK15" s="23" t="s">
        <v>82</v>
      </c>
      <c r="AL15" s="206"/>
      <c r="AM15" s="22">
        <v>9999</v>
      </c>
      <c r="AN15" s="23" t="s">
        <v>82</v>
      </c>
      <c r="AO15" s="23" t="s">
        <v>82</v>
      </c>
      <c r="AP15" s="206"/>
      <c r="AQ15" s="22">
        <v>9999</v>
      </c>
      <c r="AR15" s="23" t="s">
        <v>82</v>
      </c>
      <c r="AS15" s="23" t="s">
        <v>82</v>
      </c>
      <c r="AT15" s="206"/>
      <c r="AU15" s="22">
        <v>9999</v>
      </c>
      <c r="AV15" s="23" t="s">
        <v>82</v>
      </c>
      <c r="AW15" s="23" t="s">
        <v>82</v>
      </c>
      <c r="AX15" s="206"/>
      <c r="AY15" s="206"/>
      <c r="AZ15" s="244" t="str">
        <f>AV4</f>
        <v>RECEITA_12</v>
      </c>
      <c r="BA15" s="244"/>
      <c r="BB15" s="247" t="s">
        <v>512</v>
      </c>
      <c r="BC15" s="244"/>
    </row>
    <row r="16" spans="1:58" s="116" customFormat="1" ht="19.5" customHeight="1" thickTop="1" thickBot="1" x14ac:dyDescent="0.3">
      <c r="A16" s="209"/>
      <c r="B16" s="20"/>
      <c r="C16" s="22">
        <v>9999</v>
      </c>
      <c r="D16" s="23" t="s">
        <v>82</v>
      </c>
      <c r="E16" s="23" t="s">
        <v>82</v>
      </c>
      <c r="F16" s="21"/>
      <c r="G16" s="22">
        <v>9999</v>
      </c>
      <c r="H16" s="223" t="s">
        <v>82</v>
      </c>
      <c r="I16" s="23" t="s">
        <v>82</v>
      </c>
      <c r="J16" s="21"/>
      <c r="K16" s="22">
        <v>9999</v>
      </c>
      <c r="L16" s="23" t="s">
        <v>82</v>
      </c>
      <c r="M16" s="23" t="s">
        <v>82</v>
      </c>
      <c r="N16" s="206"/>
      <c r="O16" s="22">
        <v>9999</v>
      </c>
      <c r="P16" s="23" t="s">
        <v>82</v>
      </c>
      <c r="Q16" s="23" t="s">
        <v>82</v>
      </c>
      <c r="R16" s="206"/>
      <c r="S16" s="22">
        <v>9999</v>
      </c>
      <c r="T16" s="23" t="s">
        <v>82</v>
      </c>
      <c r="U16" s="23" t="s">
        <v>82</v>
      </c>
      <c r="V16" s="206"/>
      <c r="W16" s="22">
        <v>9999</v>
      </c>
      <c r="X16" s="23" t="s">
        <v>82</v>
      </c>
      <c r="Y16" s="23" t="s">
        <v>82</v>
      </c>
      <c r="Z16" s="206"/>
      <c r="AA16" s="22">
        <v>9999</v>
      </c>
      <c r="AB16" s="23" t="s">
        <v>82</v>
      </c>
      <c r="AC16" s="23" t="s">
        <v>82</v>
      </c>
      <c r="AD16" s="206"/>
      <c r="AE16" s="22">
        <v>9999</v>
      </c>
      <c r="AF16" s="23" t="s">
        <v>82</v>
      </c>
      <c r="AG16" s="23" t="s">
        <v>82</v>
      </c>
      <c r="AH16" s="206"/>
      <c r="AI16" s="22">
        <v>9999</v>
      </c>
      <c r="AJ16" s="23" t="s">
        <v>82</v>
      </c>
      <c r="AK16" s="23" t="s">
        <v>82</v>
      </c>
      <c r="AL16" s="206"/>
      <c r="AM16" s="22">
        <v>9999</v>
      </c>
      <c r="AN16" s="23" t="s">
        <v>82</v>
      </c>
      <c r="AO16" s="23" t="s">
        <v>82</v>
      </c>
      <c r="AP16" s="206"/>
      <c r="AQ16" s="22">
        <v>9999</v>
      </c>
      <c r="AR16" s="23" t="s">
        <v>82</v>
      </c>
      <c r="AS16" s="23" t="s">
        <v>82</v>
      </c>
      <c r="AT16" s="206"/>
      <c r="AU16" s="22">
        <v>9999</v>
      </c>
      <c r="AV16" s="23" t="s">
        <v>82</v>
      </c>
      <c r="AW16" s="23" t="s">
        <v>82</v>
      </c>
      <c r="AX16" s="206"/>
      <c r="AY16" s="206"/>
      <c r="AZ16" s="244" t="str">
        <f>'PC Despesas'!$D$4</f>
        <v>DESPESAS COM PRODUTOS</v>
      </c>
      <c r="BA16" s="244"/>
      <c r="BB16" s="244" t="s">
        <v>408</v>
      </c>
      <c r="BC16" s="244"/>
    </row>
    <row r="17" spans="1:54" s="116" customFormat="1" ht="19.5" customHeight="1" thickTop="1" thickBot="1" x14ac:dyDescent="0.3">
      <c r="A17" s="209"/>
      <c r="B17" s="20"/>
      <c r="C17" s="22">
        <v>9999</v>
      </c>
      <c r="D17" s="23" t="s">
        <v>82</v>
      </c>
      <c r="E17" s="23" t="s">
        <v>82</v>
      </c>
      <c r="F17" s="21"/>
      <c r="G17" s="22">
        <v>9999</v>
      </c>
      <c r="H17" s="223" t="s">
        <v>82</v>
      </c>
      <c r="I17" s="23" t="s">
        <v>82</v>
      </c>
      <c r="J17" s="21"/>
      <c r="K17" s="22">
        <v>9999</v>
      </c>
      <c r="L17" s="23" t="s">
        <v>82</v>
      </c>
      <c r="M17" s="23" t="s">
        <v>82</v>
      </c>
      <c r="N17" s="206"/>
      <c r="O17" s="22">
        <v>9999</v>
      </c>
      <c r="P17" s="23" t="s">
        <v>82</v>
      </c>
      <c r="Q17" s="23" t="s">
        <v>82</v>
      </c>
      <c r="R17" s="206"/>
      <c r="S17" s="22">
        <v>9999</v>
      </c>
      <c r="T17" s="23" t="s">
        <v>82</v>
      </c>
      <c r="U17" s="23" t="s">
        <v>82</v>
      </c>
      <c r="V17" s="206"/>
      <c r="W17" s="22">
        <v>9999</v>
      </c>
      <c r="X17" s="23" t="s">
        <v>82</v>
      </c>
      <c r="Y17" s="23" t="s">
        <v>82</v>
      </c>
      <c r="Z17" s="206"/>
      <c r="AA17" s="22">
        <v>9999</v>
      </c>
      <c r="AB17" s="23" t="s">
        <v>82</v>
      </c>
      <c r="AC17" s="23" t="s">
        <v>82</v>
      </c>
      <c r="AD17" s="206"/>
      <c r="AE17" s="22">
        <v>9999</v>
      </c>
      <c r="AF17" s="23" t="s">
        <v>82</v>
      </c>
      <c r="AG17" s="23" t="s">
        <v>82</v>
      </c>
      <c r="AH17" s="206"/>
      <c r="AI17" s="22">
        <v>9999</v>
      </c>
      <c r="AJ17" s="23" t="s">
        <v>82</v>
      </c>
      <c r="AK17" s="23" t="s">
        <v>82</v>
      </c>
      <c r="AL17" s="206"/>
      <c r="AM17" s="22">
        <v>9999</v>
      </c>
      <c r="AN17" s="23" t="s">
        <v>82</v>
      </c>
      <c r="AO17" s="23" t="s">
        <v>82</v>
      </c>
      <c r="AP17" s="206"/>
      <c r="AQ17" s="22">
        <v>9999</v>
      </c>
      <c r="AR17" s="23" t="s">
        <v>82</v>
      </c>
      <c r="AS17" s="23" t="s">
        <v>82</v>
      </c>
      <c r="AT17" s="206"/>
      <c r="AU17" s="22">
        <v>9999</v>
      </c>
      <c r="AV17" s="23" t="s">
        <v>82</v>
      </c>
      <c r="AW17" s="23" t="s">
        <v>82</v>
      </c>
      <c r="AX17" s="206"/>
      <c r="AY17" s="206"/>
      <c r="AZ17" s="244" t="str">
        <f>'PC Despesas'!$G$4</f>
        <v>DESPESAS COM SERVIÇOS</v>
      </c>
      <c r="BA17" s="244"/>
      <c r="BB17" s="244" t="s">
        <v>414</v>
      </c>
    </row>
    <row r="18" spans="1:54" s="116" customFormat="1" ht="19.5" customHeight="1" thickTop="1" thickBot="1" x14ac:dyDescent="0.3">
      <c r="A18" s="209"/>
      <c r="B18" s="20"/>
      <c r="C18" s="22">
        <v>9999</v>
      </c>
      <c r="D18" s="23" t="s">
        <v>82</v>
      </c>
      <c r="E18" s="23" t="s">
        <v>82</v>
      </c>
      <c r="F18" s="21"/>
      <c r="G18" s="22">
        <v>9999</v>
      </c>
      <c r="H18" s="223" t="s">
        <v>82</v>
      </c>
      <c r="I18" s="23" t="s">
        <v>82</v>
      </c>
      <c r="J18" s="21"/>
      <c r="K18" s="22">
        <v>9999</v>
      </c>
      <c r="L18" s="23" t="s">
        <v>82</v>
      </c>
      <c r="M18" s="23" t="s">
        <v>82</v>
      </c>
      <c r="N18" s="206"/>
      <c r="O18" s="22">
        <v>9999</v>
      </c>
      <c r="P18" s="23" t="s">
        <v>82</v>
      </c>
      <c r="Q18" s="23" t="s">
        <v>82</v>
      </c>
      <c r="R18" s="206"/>
      <c r="S18" s="22">
        <v>9999</v>
      </c>
      <c r="T18" s="23" t="s">
        <v>82</v>
      </c>
      <c r="U18" s="23" t="s">
        <v>82</v>
      </c>
      <c r="V18" s="206"/>
      <c r="W18" s="22">
        <v>9999</v>
      </c>
      <c r="X18" s="23" t="s">
        <v>82</v>
      </c>
      <c r="Y18" s="23" t="s">
        <v>82</v>
      </c>
      <c r="Z18" s="206"/>
      <c r="AA18" s="22">
        <v>9999</v>
      </c>
      <c r="AB18" s="23" t="s">
        <v>82</v>
      </c>
      <c r="AC18" s="23" t="s">
        <v>82</v>
      </c>
      <c r="AD18" s="206"/>
      <c r="AE18" s="22">
        <v>9999</v>
      </c>
      <c r="AF18" s="23" t="s">
        <v>82</v>
      </c>
      <c r="AG18" s="23" t="s">
        <v>82</v>
      </c>
      <c r="AH18" s="206"/>
      <c r="AI18" s="22">
        <v>9999</v>
      </c>
      <c r="AJ18" s="23" t="s">
        <v>82</v>
      </c>
      <c r="AK18" s="23" t="s">
        <v>82</v>
      </c>
      <c r="AL18" s="206"/>
      <c r="AM18" s="22">
        <v>9999</v>
      </c>
      <c r="AN18" s="23" t="s">
        <v>82</v>
      </c>
      <c r="AO18" s="23" t="s">
        <v>82</v>
      </c>
      <c r="AP18" s="206"/>
      <c r="AQ18" s="22">
        <v>9999</v>
      </c>
      <c r="AR18" s="23" t="s">
        <v>82</v>
      </c>
      <c r="AS18" s="23" t="s">
        <v>82</v>
      </c>
      <c r="AT18" s="206"/>
      <c r="AU18" s="22">
        <v>9999</v>
      </c>
      <c r="AV18" s="23" t="s">
        <v>82</v>
      </c>
      <c r="AW18" s="23" t="s">
        <v>82</v>
      </c>
      <c r="AX18" s="206"/>
      <c r="AY18" s="206"/>
      <c r="AZ18" s="244" t="str">
        <f>'PC Despesas'!$J$4</f>
        <v>DESPESAS ADMINISTRATIVAS</v>
      </c>
      <c r="BA18" s="244"/>
      <c r="BB18" s="244" t="s">
        <v>409</v>
      </c>
    </row>
    <row r="19" spans="1:54" s="116" customFormat="1" ht="19.5" customHeight="1" thickTop="1" thickBot="1" x14ac:dyDescent="0.3">
      <c r="A19" s="209"/>
      <c r="B19" s="20"/>
      <c r="C19" s="22">
        <v>9999</v>
      </c>
      <c r="D19" s="23" t="s">
        <v>82</v>
      </c>
      <c r="E19" s="23" t="s">
        <v>82</v>
      </c>
      <c r="F19" s="21"/>
      <c r="G19" s="22">
        <v>9999</v>
      </c>
      <c r="H19" s="223" t="s">
        <v>82</v>
      </c>
      <c r="I19" s="23" t="s">
        <v>82</v>
      </c>
      <c r="J19" s="21"/>
      <c r="K19" s="22">
        <v>9999</v>
      </c>
      <c r="L19" s="23" t="s">
        <v>82</v>
      </c>
      <c r="M19" s="23" t="s">
        <v>82</v>
      </c>
      <c r="N19" s="206"/>
      <c r="O19" s="22">
        <v>9999</v>
      </c>
      <c r="P19" s="23" t="s">
        <v>82</v>
      </c>
      <c r="Q19" s="23" t="s">
        <v>82</v>
      </c>
      <c r="R19" s="206"/>
      <c r="S19" s="22">
        <v>9999</v>
      </c>
      <c r="T19" s="23" t="s">
        <v>82</v>
      </c>
      <c r="U19" s="23" t="s">
        <v>82</v>
      </c>
      <c r="V19" s="206"/>
      <c r="W19" s="22">
        <v>9999</v>
      </c>
      <c r="X19" s="23" t="s">
        <v>82</v>
      </c>
      <c r="Y19" s="23" t="s">
        <v>82</v>
      </c>
      <c r="Z19" s="206"/>
      <c r="AA19" s="22">
        <v>9999</v>
      </c>
      <c r="AB19" s="23" t="s">
        <v>82</v>
      </c>
      <c r="AC19" s="23" t="s">
        <v>82</v>
      </c>
      <c r="AD19" s="206"/>
      <c r="AE19" s="22">
        <v>9999</v>
      </c>
      <c r="AF19" s="23" t="s">
        <v>82</v>
      </c>
      <c r="AG19" s="23" t="s">
        <v>82</v>
      </c>
      <c r="AH19" s="206"/>
      <c r="AI19" s="22">
        <v>9999</v>
      </c>
      <c r="AJ19" s="23" t="s">
        <v>82</v>
      </c>
      <c r="AK19" s="23" t="s">
        <v>82</v>
      </c>
      <c r="AL19" s="206"/>
      <c r="AM19" s="22">
        <v>9999</v>
      </c>
      <c r="AN19" s="23" t="s">
        <v>82</v>
      </c>
      <c r="AO19" s="23" t="s">
        <v>82</v>
      </c>
      <c r="AP19" s="206"/>
      <c r="AQ19" s="22">
        <v>9999</v>
      </c>
      <c r="AR19" s="23" t="s">
        <v>82</v>
      </c>
      <c r="AS19" s="23" t="s">
        <v>82</v>
      </c>
      <c r="AT19" s="206"/>
      <c r="AU19" s="22">
        <v>9999</v>
      </c>
      <c r="AV19" s="23" t="s">
        <v>82</v>
      </c>
      <c r="AW19" s="23" t="s">
        <v>82</v>
      </c>
      <c r="AX19" s="206"/>
      <c r="AY19" s="206"/>
      <c r="AZ19" s="244" t="str">
        <f>'PC Despesas'!$M$4</f>
        <v>DESPESAS COM RH</v>
      </c>
      <c r="BA19" s="244"/>
      <c r="BB19" s="244" t="s">
        <v>410</v>
      </c>
    </row>
    <row r="20" spans="1:54" s="116" customFormat="1" ht="16.5" thickTop="1" thickBot="1" x14ac:dyDescent="0.3">
      <c r="A20" s="209"/>
      <c r="B20" s="66"/>
      <c r="C20" s="22">
        <v>9999</v>
      </c>
      <c r="D20" s="23" t="s">
        <v>82</v>
      </c>
      <c r="E20" s="23" t="s">
        <v>82</v>
      </c>
      <c r="F20" s="21"/>
      <c r="G20" s="22">
        <v>9999</v>
      </c>
      <c r="H20" s="223" t="s">
        <v>82</v>
      </c>
      <c r="I20" s="23" t="s">
        <v>82</v>
      </c>
      <c r="J20" s="21"/>
      <c r="K20" s="22">
        <v>9999</v>
      </c>
      <c r="L20" s="23" t="s">
        <v>82</v>
      </c>
      <c r="M20" s="23" t="s">
        <v>82</v>
      </c>
      <c r="N20" s="206"/>
      <c r="O20" s="22">
        <v>9999</v>
      </c>
      <c r="P20" s="23" t="s">
        <v>82</v>
      </c>
      <c r="Q20" s="23" t="s">
        <v>82</v>
      </c>
      <c r="R20" s="206"/>
      <c r="S20" s="22">
        <v>9999</v>
      </c>
      <c r="T20" s="23" t="s">
        <v>82</v>
      </c>
      <c r="U20" s="23" t="s">
        <v>82</v>
      </c>
      <c r="V20" s="206"/>
      <c r="W20" s="22">
        <v>9999</v>
      </c>
      <c r="X20" s="23" t="s">
        <v>82</v>
      </c>
      <c r="Y20" s="23" t="s">
        <v>82</v>
      </c>
      <c r="Z20" s="206"/>
      <c r="AA20" s="22">
        <v>9999</v>
      </c>
      <c r="AB20" s="23" t="s">
        <v>82</v>
      </c>
      <c r="AC20" s="23" t="s">
        <v>82</v>
      </c>
      <c r="AD20" s="206"/>
      <c r="AE20" s="22">
        <v>9999</v>
      </c>
      <c r="AF20" s="23" t="s">
        <v>82</v>
      </c>
      <c r="AG20" s="23" t="s">
        <v>82</v>
      </c>
      <c r="AH20" s="206"/>
      <c r="AI20" s="22">
        <v>9999</v>
      </c>
      <c r="AJ20" s="23" t="s">
        <v>82</v>
      </c>
      <c r="AK20" s="23" t="s">
        <v>82</v>
      </c>
      <c r="AL20" s="206"/>
      <c r="AM20" s="22">
        <v>9999</v>
      </c>
      <c r="AN20" s="23" t="s">
        <v>82</v>
      </c>
      <c r="AO20" s="23" t="s">
        <v>82</v>
      </c>
      <c r="AP20" s="206"/>
      <c r="AQ20" s="22">
        <v>9999</v>
      </c>
      <c r="AR20" s="23" t="s">
        <v>82</v>
      </c>
      <c r="AS20" s="23" t="s">
        <v>82</v>
      </c>
      <c r="AT20" s="206"/>
      <c r="AU20" s="22">
        <v>9999</v>
      </c>
      <c r="AV20" s="23" t="s">
        <v>82</v>
      </c>
      <c r="AW20" s="23" t="s">
        <v>82</v>
      </c>
      <c r="AX20" s="206"/>
      <c r="AY20" s="206"/>
      <c r="AZ20" s="244" t="str">
        <f>'PC Despesas'!$P$4</f>
        <v>DESPESAS OPERACIONAIS</v>
      </c>
      <c r="BA20" s="244"/>
      <c r="BB20" s="244" t="s">
        <v>411</v>
      </c>
    </row>
    <row r="21" spans="1:54" s="116" customFormat="1" ht="19.5" customHeight="1" thickTop="1" thickBot="1" x14ac:dyDescent="0.3">
      <c r="A21" s="209"/>
      <c r="B21" s="66"/>
      <c r="C21" s="22">
        <v>9999</v>
      </c>
      <c r="D21" s="23" t="s">
        <v>82</v>
      </c>
      <c r="E21" s="23" t="s">
        <v>82</v>
      </c>
      <c r="F21" s="21"/>
      <c r="G21" s="22">
        <v>9999</v>
      </c>
      <c r="H21" s="223" t="s">
        <v>82</v>
      </c>
      <c r="I21" s="23" t="s">
        <v>82</v>
      </c>
      <c r="J21" s="21"/>
      <c r="K21" s="22">
        <v>9999</v>
      </c>
      <c r="L21" s="23" t="s">
        <v>82</v>
      </c>
      <c r="M21" s="23" t="s">
        <v>82</v>
      </c>
      <c r="N21" s="206"/>
      <c r="O21" s="22">
        <v>9999</v>
      </c>
      <c r="P21" s="23" t="s">
        <v>82</v>
      </c>
      <c r="Q21" s="23" t="s">
        <v>82</v>
      </c>
      <c r="R21" s="206"/>
      <c r="S21" s="22">
        <v>9999</v>
      </c>
      <c r="T21" s="23" t="s">
        <v>82</v>
      </c>
      <c r="U21" s="23" t="s">
        <v>82</v>
      </c>
      <c r="V21" s="206"/>
      <c r="W21" s="22">
        <v>9999</v>
      </c>
      <c r="X21" s="23" t="s">
        <v>82</v>
      </c>
      <c r="Y21" s="23" t="s">
        <v>82</v>
      </c>
      <c r="Z21" s="206"/>
      <c r="AA21" s="22">
        <v>9999</v>
      </c>
      <c r="AB21" s="23" t="s">
        <v>82</v>
      </c>
      <c r="AC21" s="23" t="s">
        <v>82</v>
      </c>
      <c r="AD21" s="206"/>
      <c r="AE21" s="22">
        <v>9999</v>
      </c>
      <c r="AF21" s="23" t="s">
        <v>82</v>
      </c>
      <c r="AG21" s="23" t="s">
        <v>82</v>
      </c>
      <c r="AH21" s="206"/>
      <c r="AI21" s="22">
        <v>9999</v>
      </c>
      <c r="AJ21" s="23" t="s">
        <v>82</v>
      </c>
      <c r="AK21" s="23" t="s">
        <v>82</v>
      </c>
      <c r="AL21" s="206"/>
      <c r="AM21" s="22">
        <v>9999</v>
      </c>
      <c r="AN21" s="23" t="s">
        <v>82</v>
      </c>
      <c r="AO21" s="23" t="s">
        <v>82</v>
      </c>
      <c r="AP21" s="206"/>
      <c r="AQ21" s="22">
        <v>9999</v>
      </c>
      <c r="AR21" s="23" t="s">
        <v>82</v>
      </c>
      <c r="AS21" s="23" t="s">
        <v>82</v>
      </c>
      <c r="AT21" s="206"/>
      <c r="AU21" s="22">
        <v>9999</v>
      </c>
      <c r="AV21" s="23" t="s">
        <v>82</v>
      </c>
      <c r="AW21" s="23" t="s">
        <v>82</v>
      </c>
      <c r="AX21" s="206"/>
      <c r="AY21" s="206"/>
      <c r="AZ21" s="244" t="str">
        <f>'PC Despesas'!$S$4</f>
        <v>DESPESAS DE MARKETING</v>
      </c>
      <c r="BA21" s="244"/>
      <c r="BB21" s="244" t="s">
        <v>412</v>
      </c>
    </row>
    <row r="22" spans="1:54" s="116" customFormat="1" ht="19.5" customHeight="1" thickTop="1" thickBot="1" x14ac:dyDescent="0.3">
      <c r="A22" s="209"/>
      <c r="B22" s="66"/>
      <c r="C22" s="22">
        <v>9999</v>
      </c>
      <c r="D22" s="23" t="s">
        <v>82</v>
      </c>
      <c r="E22" s="23" t="s">
        <v>82</v>
      </c>
      <c r="F22" s="21"/>
      <c r="G22" s="22">
        <v>9999</v>
      </c>
      <c r="H22" s="223" t="s">
        <v>82</v>
      </c>
      <c r="I22" s="23" t="s">
        <v>82</v>
      </c>
      <c r="J22" s="21"/>
      <c r="K22" s="22">
        <v>9999</v>
      </c>
      <c r="L22" s="23" t="s">
        <v>82</v>
      </c>
      <c r="M22" s="23" t="s">
        <v>82</v>
      </c>
      <c r="N22" s="206"/>
      <c r="O22" s="22">
        <v>9999</v>
      </c>
      <c r="P22" s="23" t="s">
        <v>82</v>
      </c>
      <c r="Q22" s="23" t="s">
        <v>82</v>
      </c>
      <c r="R22" s="206"/>
      <c r="S22" s="22">
        <v>9999</v>
      </c>
      <c r="T22" s="23" t="s">
        <v>82</v>
      </c>
      <c r="U22" s="23" t="s">
        <v>82</v>
      </c>
      <c r="V22" s="206"/>
      <c r="W22" s="22">
        <v>9999</v>
      </c>
      <c r="X22" s="23" t="s">
        <v>82</v>
      </c>
      <c r="Y22" s="23" t="s">
        <v>82</v>
      </c>
      <c r="Z22" s="206"/>
      <c r="AA22" s="22">
        <v>9999</v>
      </c>
      <c r="AB22" s="23" t="s">
        <v>82</v>
      </c>
      <c r="AC22" s="23" t="s">
        <v>82</v>
      </c>
      <c r="AD22" s="206"/>
      <c r="AE22" s="22">
        <v>9999</v>
      </c>
      <c r="AF22" s="23" t="s">
        <v>82</v>
      </c>
      <c r="AG22" s="23" t="s">
        <v>82</v>
      </c>
      <c r="AH22" s="206"/>
      <c r="AI22" s="22">
        <v>9999</v>
      </c>
      <c r="AJ22" s="23" t="s">
        <v>82</v>
      </c>
      <c r="AK22" s="23" t="s">
        <v>82</v>
      </c>
      <c r="AL22" s="206"/>
      <c r="AM22" s="22">
        <v>9999</v>
      </c>
      <c r="AN22" s="23" t="s">
        <v>82</v>
      </c>
      <c r="AO22" s="23" t="s">
        <v>82</v>
      </c>
      <c r="AP22" s="206"/>
      <c r="AQ22" s="22">
        <v>9999</v>
      </c>
      <c r="AR22" s="23" t="s">
        <v>82</v>
      </c>
      <c r="AS22" s="23" t="s">
        <v>82</v>
      </c>
      <c r="AT22" s="206"/>
      <c r="AU22" s="22">
        <v>9999</v>
      </c>
      <c r="AV22" s="23" t="s">
        <v>82</v>
      </c>
      <c r="AW22" s="23" t="s">
        <v>82</v>
      </c>
      <c r="AX22" s="206"/>
      <c r="AY22" s="206"/>
      <c r="AZ22" s="246" t="str">
        <f>'PC Despesas'!$V$4</f>
        <v>IMPOSTOS</v>
      </c>
      <c r="BA22" s="246"/>
      <c r="BB22" s="244" t="s">
        <v>212</v>
      </c>
    </row>
    <row r="23" spans="1:54" s="116" customFormat="1" ht="19.5" customHeight="1" thickTop="1" thickBot="1" x14ac:dyDescent="0.3">
      <c r="A23" s="209"/>
      <c r="B23" s="66"/>
      <c r="C23" s="22">
        <v>9999</v>
      </c>
      <c r="D23" s="23" t="s">
        <v>82</v>
      </c>
      <c r="E23" s="23" t="s">
        <v>82</v>
      </c>
      <c r="F23" s="21"/>
      <c r="G23" s="22">
        <v>9999</v>
      </c>
      <c r="H23" s="223" t="s">
        <v>82</v>
      </c>
      <c r="I23" s="23" t="s">
        <v>82</v>
      </c>
      <c r="J23" s="21"/>
      <c r="K23" s="22">
        <v>9999</v>
      </c>
      <c r="L23" s="23" t="s">
        <v>82</v>
      </c>
      <c r="M23" s="23" t="s">
        <v>82</v>
      </c>
      <c r="N23" s="206"/>
      <c r="O23" s="22">
        <v>9999</v>
      </c>
      <c r="P23" s="23" t="s">
        <v>82</v>
      </c>
      <c r="Q23" s="23" t="s">
        <v>82</v>
      </c>
      <c r="R23" s="206"/>
      <c r="S23" s="22">
        <v>9999</v>
      </c>
      <c r="T23" s="23" t="s">
        <v>82</v>
      </c>
      <c r="U23" s="23" t="s">
        <v>82</v>
      </c>
      <c r="V23" s="206"/>
      <c r="W23" s="22">
        <v>9999</v>
      </c>
      <c r="X23" s="23" t="s">
        <v>82</v>
      </c>
      <c r="Y23" s="23" t="s">
        <v>82</v>
      </c>
      <c r="Z23" s="206"/>
      <c r="AA23" s="22">
        <v>9999</v>
      </c>
      <c r="AB23" s="23" t="s">
        <v>82</v>
      </c>
      <c r="AC23" s="23" t="s">
        <v>82</v>
      </c>
      <c r="AD23" s="206"/>
      <c r="AE23" s="22">
        <v>9999</v>
      </c>
      <c r="AF23" s="23" t="s">
        <v>82</v>
      </c>
      <c r="AG23" s="23" t="s">
        <v>82</v>
      </c>
      <c r="AH23" s="206"/>
      <c r="AI23" s="22">
        <v>9999</v>
      </c>
      <c r="AJ23" s="23" t="s">
        <v>82</v>
      </c>
      <c r="AK23" s="23" t="s">
        <v>82</v>
      </c>
      <c r="AL23" s="206"/>
      <c r="AM23" s="22">
        <v>9999</v>
      </c>
      <c r="AN23" s="23" t="s">
        <v>82</v>
      </c>
      <c r="AO23" s="23" t="s">
        <v>82</v>
      </c>
      <c r="AP23" s="206"/>
      <c r="AQ23" s="22">
        <v>9999</v>
      </c>
      <c r="AR23" s="23" t="s">
        <v>82</v>
      </c>
      <c r="AS23" s="23" t="s">
        <v>82</v>
      </c>
      <c r="AT23" s="206"/>
      <c r="AU23" s="22">
        <v>9999</v>
      </c>
      <c r="AV23" s="23" t="s">
        <v>82</v>
      </c>
      <c r="AW23" s="23" t="s">
        <v>82</v>
      </c>
      <c r="AX23" s="206"/>
      <c r="AY23" s="206"/>
      <c r="AZ23" s="244" t="str">
        <f>'PC Despesas'!$Y$4</f>
        <v>INVESTIMENTOS</v>
      </c>
      <c r="BA23" s="244"/>
      <c r="BB23" s="244" t="s">
        <v>216</v>
      </c>
    </row>
    <row r="24" spans="1:54" s="116" customFormat="1" ht="19.5" customHeight="1" thickTop="1" thickBot="1" x14ac:dyDescent="0.3">
      <c r="A24" s="209"/>
      <c r="B24" s="66"/>
      <c r="C24" s="22">
        <v>9999</v>
      </c>
      <c r="D24" s="23" t="s">
        <v>82</v>
      </c>
      <c r="E24" s="23" t="s">
        <v>82</v>
      </c>
      <c r="F24" s="21"/>
      <c r="G24" s="22">
        <v>9999</v>
      </c>
      <c r="H24" s="223" t="s">
        <v>82</v>
      </c>
      <c r="I24" s="23" t="s">
        <v>82</v>
      </c>
      <c r="J24" s="21"/>
      <c r="K24" s="22">
        <v>9999</v>
      </c>
      <c r="L24" s="23" t="s">
        <v>82</v>
      </c>
      <c r="M24" s="23" t="s">
        <v>82</v>
      </c>
      <c r="N24" s="206"/>
      <c r="O24" s="22">
        <v>9999</v>
      </c>
      <c r="P24" s="23" t="s">
        <v>82</v>
      </c>
      <c r="Q24" s="23" t="s">
        <v>82</v>
      </c>
      <c r="R24" s="206"/>
      <c r="S24" s="22">
        <v>9999</v>
      </c>
      <c r="T24" s="23" t="s">
        <v>82</v>
      </c>
      <c r="U24" s="23" t="s">
        <v>82</v>
      </c>
      <c r="V24" s="206"/>
      <c r="W24" s="22">
        <v>9999</v>
      </c>
      <c r="X24" s="23" t="s">
        <v>82</v>
      </c>
      <c r="Y24" s="23" t="s">
        <v>82</v>
      </c>
      <c r="Z24" s="206"/>
      <c r="AA24" s="22">
        <v>9999</v>
      </c>
      <c r="AB24" s="23" t="s">
        <v>82</v>
      </c>
      <c r="AC24" s="23" t="s">
        <v>82</v>
      </c>
      <c r="AD24" s="206"/>
      <c r="AE24" s="22">
        <v>9999</v>
      </c>
      <c r="AF24" s="23" t="s">
        <v>82</v>
      </c>
      <c r="AG24" s="23" t="s">
        <v>82</v>
      </c>
      <c r="AH24" s="206"/>
      <c r="AI24" s="22">
        <v>9999</v>
      </c>
      <c r="AJ24" s="23" t="s">
        <v>82</v>
      </c>
      <c r="AK24" s="23" t="s">
        <v>82</v>
      </c>
      <c r="AL24" s="206"/>
      <c r="AM24" s="22">
        <v>9999</v>
      </c>
      <c r="AN24" s="23" t="s">
        <v>82</v>
      </c>
      <c r="AO24" s="23" t="s">
        <v>82</v>
      </c>
      <c r="AP24" s="206"/>
      <c r="AQ24" s="22">
        <v>9999</v>
      </c>
      <c r="AR24" s="23" t="s">
        <v>82</v>
      </c>
      <c r="AS24" s="23" t="s">
        <v>82</v>
      </c>
      <c r="AT24" s="206"/>
      <c r="AU24" s="22">
        <v>9999</v>
      </c>
      <c r="AV24" s="23" t="s">
        <v>82</v>
      </c>
      <c r="AW24" s="23" t="s">
        <v>82</v>
      </c>
      <c r="AX24" s="206"/>
      <c r="AY24" s="206"/>
      <c r="AZ24" s="116" t="str">
        <f>'PC Despesas'!$AB$4</f>
        <v>DESPESA_9</v>
      </c>
      <c r="BB24" s="247" t="s">
        <v>514</v>
      </c>
    </row>
    <row r="25" spans="1:54" s="116" customFormat="1" ht="19.5" customHeight="1" thickTop="1" thickBot="1" x14ac:dyDescent="0.3">
      <c r="A25" s="209"/>
      <c r="B25" s="66"/>
      <c r="C25" s="22">
        <v>9999</v>
      </c>
      <c r="D25" s="23" t="s">
        <v>82</v>
      </c>
      <c r="E25" s="23" t="s">
        <v>82</v>
      </c>
      <c r="F25" s="21"/>
      <c r="G25" s="22">
        <v>9999</v>
      </c>
      <c r="H25" s="223" t="s">
        <v>82</v>
      </c>
      <c r="I25" s="23" t="s">
        <v>82</v>
      </c>
      <c r="J25" s="21"/>
      <c r="K25" s="22">
        <v>9999</v>
      </c>
      <c r="L25" s="23" t="s">
        <v>82</v>
      </c>
      <c r="M25" s="23" t="s">
        <v>82</v>
      </c>
      <c r="N25" s="206"/>
      <c r="O25" s="22">
        <v>9999</v>
      </c>
      <c r="P25" s="23" t="s">
        <v>82</v>
      </c>
      <c r="Q25" s="23" t="s">
        <v>82</v>
      </c>
      <c r="R25" s="206"/>
      <c r="S25" s="22">
        <v>9999</v>
      </c>
      <c r="T25" s="23" t="s">
        <v>82</v>
      </c>
      <c r="U25" s="23" t="s">
        <v>82</v>
      </c>
      <c r="V25" s="206"/>
      <c r="W25" s="22">
        <v>9999</v>
      </c>
      <c r="X25" s="23" t="s">
        <v>82</v>
      </c>
      <c r="Y25" s="23" t="s">
        <v>82</v>
      </c>
      <c r="Z25" s="206"/>
      <c r="AA25" s="22">
        <v>9999</v>
      </c>
      <c r="AB25" s="23" t="s">
        <v>82</v>
      </c>
      <c r="AC25" s="23" t="s">
        <v>82</v>
      </c>
      <c r="AD25" s="206"/>
      <c r="AE25" s="22">
        <v>9999</v>
      </c>
      <c r="AF25" s="23" t="s">
        <v>82</v>
      </c>
      <c r="AG25" s="23" t="s">
        <v>82</v>
      </c>
      <c r="AH25" s="206"/>
      <c r="AI25" s="22">
        <v>9999</v>
      </c>
      <c r="AJ25" s="23" t="s">
        <v>82</v>
      </c>
      <c r="AK25" s="23" t="s">
        <v>82</v>
      </c>
      <c r="AL25" s="206"/>
      <c r="AM25" s="22">
        <v>9999</v>
      </c>
      <c r="AN25" s="23" t="s">
        <v>82</v>
      </c>
      <c r="AO25" s="23" t="s">
        <v>82</v>
      </c>
      <c r="AP25" s="206"/>
      <c r="AQ25" s="22">
        <v>9999</v>
      </c>
      <c r="AR25" s="23" t="s">
        <v>82</v>
      </c>
      <c r="AS25" s="23" t="s">
        <v>82</v>
      </c>
      <c r="AT25" s="206"/>
      <c r="AU25" s="22">
        <v>9999</v>
      </c>
      <c r="AV25" s="23" t="s">
        <v>82</v>
      </c>
      <c r="AW25" s="23" t="s">
        <v>82</v>
      </c>
      <c r="AX25" s="206"/>
      <c r="AY25" s="206"/>
      <c r="AZ25" s="116" t="str">
        <f>'PC Despesas'!$AE$4</f>
        <v>DESPESA_10</v>
      </c>
      <c r="BB25" s="247" t="s">
        <v>516</v>
      </c>
    </row>
    <row r="26" spans="1:54" s="116" customFormat="1" ht="19.5" customHeight="1" thickTop="1" thickBot="1" x14ac:dyDescent="0.3">
      <c r="A26" s="209"/>
      <c r="B26" s="66"/>
      <c r="C26" s="22">
        <v>9999</v>
      </c>
      <c r="D26" s="23" t="s">
        <v>82</v>
      </c>
      <c r="E26" s="23" t="s">
        <v>82</v>
      </c>
      <c r="F26" s="21"/>
      <c r="G26" s="22">
        <v>9999</v>
      </c>
      <c r="H26" s="223" t="s">
        <v>82</v>
      </c>
      <c r="I26" s="23" t="s">
        <v>82</v>
      </c>
      <c r="J26" s="21"/>
      <c r="K26" s="22">
        <v>9999</v>
      </c>
      <c r="L26" s="23" t="s">
        <v>82</v>
      </c>
      <c r="M26" s="23" t="s">
        <v>82</v>
      </c>
      <c r="N26" s="206"/>
      <c r="O26" s="22">
        <v>9999</v>
      </c>
      <c r="P26" s="23" t="s">
        <v>82</v>
      </c>
      <c r="Q26" s="23" t="s">
        <v>82</v>
      </c>
      <c r="R26" s="206"/>
      <c r="S26" s="22">
        <v>9999</v>
      </c>
      <c r="T26" s="23" t="s">
        <v>82</v>
      </c>
      <c r="U26" s="23" t="s">
        <v>82</v>
      </c>
      <c r="V26" s="206"/>
      <c r="W26" s="22">
        <v>9999</v>
      </c>
      <c r="X26" s="23" t="s">
        <v>82</v>
      </c>
      <c r="Y26" s="23" t="s">
        <v>82</v>
      </c>
      <c r="Z26" s="206"/>
      <c r="AA26" s="22">
        <v>9999</v>
      </c>
      <c r="AB26" s="23" t="s">
        <v>82</v>
      </c>
      <c r="AC26" s="23" t="s">
        <v>82</v>
      </c>
      <c r="AD26" s="206"/>
      <c r="AE26" s="22">
        <v>9999</v>
      </c>
      <c r="AF26" s="23" t="s">
        <v>82</v>
      </c>
      <c r="AG26" s="23" t="s">
        <v>82</v>
      </c>
      <c r="AH26" s="206"/>
      <c r="AI26" s="22">
        <v>9999</v>
      </c>
      <c r="AJ26" s="23" t="s">
        <v>82</v>
      </c>
      <c r="AK26" s="23" t="s">
        <v>82</v>
      </c>
      <c r="AL26" s="206"/>
      <c r="AM26" s="22">
        <v>9999</v>
      </c>
      <c r="AN26" s="23" t="s">
        <v>82</v>
      </c>
      <c r="AO26" s="23" t="s">
        <v>82</v>
      </c>
      <c r="AP26" s="206"/>
      <c r="AQ26" s="22">
        <v>9999</v>
      </c>
      <c r="AR26" s="23" t="s">
        <v>82</v>
      </c>
      <c r="AS26" s="23" t="s">
        <v>82</v>
      </c>
      <c r="AT26" s="206"/>
      <c r="AU26" s="22">
        <v>9999</v>
      </c>
      <c r="AV26" s="23" t="s">
        <v>82</v>
      </c>
      <c r="AW26" s="23" t="s">
        <v>82</v>
      </c>
      <c r="AX26" s="206"/>
      <c r="AY26" s="206"/>
      <c r="AZ26" s="116" t="str">
        <f>'PC Despesas'!$AH$4</f>
        <v>DESPESA_11</v>
      </c>
      <c r="BB26" s="247" t="s">
        <v>519</v>
      </c>
    </row>
    <row r="27" spans="1:54" s="116" customFormat="1" ht="19.5" customHeight="1" thickTop="1" thickBot="1" x14ac:dyDescent="0.3">
      <c r="A27" s="209"/>
      <c r="B27" s="66"/>
      <c r="C27" s="22">
        <v>9999</v>
      </c>
      <c r="D27" s="23" t="s">
        <v>82</v>
      </c>
      <c r="E27" s="23" t="s">
        <v>82</v>
      </c>
      <c r="F27" s="21"/>
      <c r="G27" s="22">
        <v>9999</v>
      </c>
      <c r="H27" s="223" t="s">
        <v>82</v>
      </c>
      <c r="I27" s="23" t="s">
        <v>82</v>
      </c>
      <c r="J27" s="21"/>
      <c r="K27" s="22">
        <v>9999</v>
      </c>
      <c r="L27" s="23" t="s">
        <v>82</v>
      </c>
      <c r="M27" s="23" t="s">
        <v>82</v>
      </c>
      <c r="N27" s="206"/>
      <c r="O27" s="22">
        <v>9999</v>
      </c>
      <c r="P27" s="23" t="s">
        <v>82</v>
      </c>
      <c r="Q27" s="23" t="s">
        <v>82</v>
      </c>
      <c r="R27" s="206"/>
      <c r="S27" s="22">
        <v>9999</v>
      </c>
      <c r="T27" s="23" t="s">
        <v>82</v>
      </c>
      <c r="U27" s="23" t="s">
        <v>82</v>
      </c>
      <c r="V27" s="206"/>
      <c r="W27" s="22">
        <v>9999</v>
      </c>
      <c r="X27" s="23" t="s">
        <v>82</v>
      </c>
      <c r="Y27" s="23" t="s">
        <v>82</v>
      </c>
      <c r="Z27" s="206"/>
      <c r="AA27" s="22">
        <v>9999</v>
      </c>
      <c r="AB27" s="23" t="s">
        <v>82</v>
      </c>
      <c r="AC27" s="23" t="s">
        <v>82</v>
      </c>
      <c r="AD27" s="206"/>
      <c r="AE27" s="22">
        <v>9999</v>
      </c>
      <c r="AF27" s="23" t="s">
        <v>82</v>
      </c>
      <c r="AG27" s="23" t="s">
        <v>82</v>
      </c>
      <c r="AH27" s="206"/>
      <c r="AI27" s="22">
        <v>9999</v>
      </c>
      <c r="AJ27" s="23" t="s">
        <v>82</v>
      </c>
      <c r="AK27" s="23" t="s">
        <v>82</v>
      </c>
      <c r="AL27" s="206"/>
      <c r="AM27" s="22">
        <v>9999</v>
      </c>
      <c r="AN27" s="23" t="s">
        <v>82</v>
      </c>
      <c r="AO27" s="23" t="s">
        <v>82</v>
      </c>
      <c r="AP27" s="206"/>
      <c r="AQ27" s="22">
        <v>9999</v>
      </c>
      <c r="AR27" s="23" t="s">
        <v>82</v>
      </c>
      <c r="AS27" s="23" t="s">
        <v>82</v>
      </c>
      <c r="AT27" s="206"/>
      <c r="AU27" s="22">
        <v>9999</v>
      </c>
      <c r="AV27" s="23" t="s">
        <v>82</v>
      </c>
      <c r="AW27" s="23" t="s">
        <v>82</v>
      </c>
      <c r="AX27" s="206"/>
      <c r="AY27" s="206"/>
      <c r="AZ27" s="116" t="str">
        <f>'PC Despesas'!$AK$4</f>
        <v>DESPESA_12</v>
      </c>
      <c r="BB27" s="247" t="s">
        <v>518</v>
      </c>
    </row>
    <row r="28" spans="1:54" s="116" customFormat="1" ht="19.5" customHeight="1" thickTop="1" thickBot="1" x14ac:dyDescent="0.3">
      <c r="A28" s="209"/>
      <c r="B28" s="66"/>
      <c r="C28" s="22">
        <v>9999</v>
      </c>
      <c r="D28" s="23" t="s">
        <v>82</v>
      </c>
      <c r="E28" s="23" t="s">
        <v>82</v>
      </c>
      <c r="F28" s="21"/>
      <c r="G28" s="22">
        <v>9999</v>
      </c>
      <c r="H28" s="223" t="s">
        <v>82</v>
      </c>
      <c r="I28" s="23" t="s">
        <v>82</v>
      </c>
      <c r="J28" s="21"/>
      <c r="K28" s="22">
        <v>9999</v>
      </c>
      <c r="L28" s="23" t="s">
        <v>82</v>
      </c>
      <c r="M28" s="23" t="s">
        <v>82</v>
      </c>
      <c r="N28" s="206"/>
      <c r="O28" s="22">
        <v>9999</v>
      </c>
      <c r="P28" s="23" t="s">
        <v>82</v>
      </c>
      <c r="Q28" s="23" t="s">
        <v>82</v>
      </c>
      <c r="R28" s="206"/>
      <c r="S28" s="22">
        <v>9999</v>
      </c>
      <c r="T28" s="23" t="s">
        <v>82</v>
      </c>
      <c r="U28" s="23" t="s">
        <v>82</v>
      </c>
      <c r="V28" s="206"/>
      <c r="W28" s="22">
        <v>9999</v>
      </c>
      <c r="X28" s="23" t="s">
        <v>82</v>
      </c>
      <c r="Y28" s="23" t="s">
        <v>82</v>
      </c>
      <c r="Z28" s="206"/>
      <c r="AA28" s="22">
        <v>9999</v>
      </c>
      <c r="AB28" s="23" t="s">
        <v>82</v>
      </c>
      <c r="AC28" s="23" t="s">
        <v>82</v>
      </c>
      <c r="AD28" s="206"/>
      <c r="AE28" s="22">
        <v>9999</v>
      </c>
      <c r="AF28" s="23" t="s">
        <v>82</v>
      </c>
      <c r="AG28" s="23" t="s">
        <v>82</v>
      </c>
      <c r="AH28" s="206"/>
      <c r="AI28" s="22">
        <v>9999</v>
      </c>
      <c r="AJ28" s="23" t="s">
        <v>82</v>
      </c>
      <c r="AK28" s="23" t="s">
        <v>82</v>
      </c>
      <c r="AL28" s="206"/>
      <c r="AM28" s="22">
        <v>9999</v>
      </c>
      <c r="AN28" s="23" t="s">
        <v>82</v>
      </c>
      <c r="AO28" s="23" t="s">
        <v>82</v>
      </c>
      <c r="AP28" s="206"/>
      <c r="AQ28" s="22">
        <v>9999</v>
      </c>
      <c r="AR28" s="23" t="s">
        <v>82</v>
      </c>
      <c r="AS28" s="23" t="s">
        <v>82</v>
      </c>
      <c r="AT28" s="206"/>
      <c r="AU28" s="22">
        <v>9999</v>
      </c>
      <c r="AV28" s="23" t="s">
        <v>82</v>
      </c>
      <c r="AW28" s="23" t="s">
        <v>82</v>
      </c>
      <c r="AX28" s="206"/>
      <c r="AY28" s="206"/>
    </row>
    <row r="29" spans="1:54" s="116" customFormat="1" ht="19.5" customHeight="1" thickTop="1" thickBot="1" x14ac:dyDescent="0.3">
      <c r="A29" s="209"/>
      <c r="B29" s="66"/>
      <c r="C29" s="22">
        <v>9999</v>
      </c>
      <c r="D29" s="23" t="s">
        <v>82</v>
      </c>
      <c r="E29" s="23" t="s">
        <v>82</v>
      </c>
      <c r="F29" s="21"/>
      <c r="G29" s="22">
        <v>9999</v>
      </c>
      <c r="H29" s="223" t="s">
        <v>82</v>
      </c>
      <c r="I29" s="23" t="s">
        <v>82</v>
      </c>
      <c r="J29" s="21"/>
      <c r="K29" s="22">
        <v>9999</v>
      </c>
      <c r="L29" s="23" t="s">
        <v>82</v>
      </c>
      <c r="M29" s="23" t="s">
        <v>82</v>
      </c>
      <c r="N29" s="206"/>
      <c r="O29" s="22">
        <v>9999</v>
      </c>
      <c r="P29" s="23" t="s">
        <v>82</v>
      </c>
      <c r="Q29" s="23" t="s">
        <v>82</v>
      </c>
      <c r="R29" s="206"/>
      <c r="S29" s="22">
        <v>9999</v>
      </c>
      <c r="T29" s="23" t="s">
        <v>82</v>
      </c>
      <c r="U29" s="23" t="s">
        <v>82</v>
      </c>
      <c r="V29" s="206"/>
      <c r="W29" s="22">
        <v>9999</v>
      </c>
      <c r="X29" s="23" t="s">
        <v>82</v>
      </c>
      <c r="Y29" s="23" t="s">
        <v>82</v>
      </c>
      <c r="Z29" s="206"/>
      <c r="AA29" s="22">
        <v>9999</v>
      </c>
      <c r="AB29" s="23" t="s">
        <v>82</v>
      </c>
      <c r="AC29" s="23" t="s">
        <v>82</v>
      </c>
      <c r="AD29" s="206"/>
      <c r="AE29" s="22">
        <v>9999</v>
      </c>
      <c r="AF29" s="23" t="s">
        <v>82</v>
      </c>
      <c r="AG29" s="23" t="s">
        <v>82</v>
      </c>
      <c r="AH29" s="206"/>
      <c r="AI29" s="22">
        <v>9999</v>
      </c>
      <c r="AJ29" s="23" t="s">
        <v>82</v>
      </c>
      <c r="AK29" s="23" t="s">
        <v>82</v>
      </c>
      <c r="AL29" s="206"/>
      <c r="AM29" s="22">
        <v>9999</v>
      </c>
      <c r="AN29" s="23" t="s">
        <v>82</v>
      </c>
      <c r="AO29" s="23" t="s">
        <v>82</v>
      </c>
      <c r="AP29" s="206"/>
      <c r="AQ29" s="22">
        <v>9999</v>
      </c>
      <c r="AR29" s="23" t="s">
        <v>82</v>
      </c>
      <c r="AS29" s="23" t="s">
        <v>82</v>
      </c>
      <c r="AT29" s="206"/>
      <c r="AU29" s="22">
        <v>9999</v>
      </c>
      <c r="AV29" s="23" t="s">
        <v>82</v>
      </c>
      <c r="AW29" s="23" t="s">
        <v>82</v>
      </c>
      <c r="AX29" s="206"/>
      <c r="AY29" s="206"/>
    </row>
    <row r="30" spans="1:54" s="116" customFormat="1" ht="21" customHeight="1" thickTop="1" thickBot="1" x14ac:dyDescent="0.3">
      <c r="A30" s="209"/>
      <c r="B30" s="66"/>
      <c r="C30" s="22">
        <v>9999</v>
      </c>
      <c r="D30" s="23" t="s">
        <v>82</v>
      </c>
      <c r="E30" s="23" t="s">
        <v>82</v>
      </c>
      <c r="F30" s="21"/>
      <c r="G30" s="22">
        <v>9999</v>
      </c>
      <c r="H30" s="223" t="s">
        <v>82</v>
      </c>
      <c r="I30" s="23" t="s">
        <v>82</v>
      </c>
      <c r="J30" s="21"/>
      <c r="K30" s="22">
        <v>9999</v>
      </c>
      <c r="L30" s="23" t="s">
        <v>82</v>
      </c>
      <c r="M30" s="23" t="s">
        <v>82</v>
      </c>
      <c r="N30" s="206"/>
      <c r="O30" s="22">
        <v>9999</v>
      </c>
      <c r="P30" s="23" t="s">
        <v>82</v>
      </c>
      <c r="Q30" s="23" t="s">
        <v>82</v>
      </c>
      <c r="R30" s="206"/>
      <c r="S30" s="22">
        <v>9999</v>
      </c>
      <c r="T30" s="23" t="s">
        <v>82</v>
      </c>
      <c r="U30" s="23" t="s">
        <v>82</v>
      </c>
      <c r="V30" s="206"/>
      <c r="W30" s="22">
        <v>9999</v>
      </c>
      <c r="X30" s="23" t="s">
        <v>82</v>
      </c>
      <c r="Y30" s="23" t="s">
        <v>82</v>
      </c>
      <c r="Z30" s="206"/>
      <c r="AA30" s="22">
        <v>9999</v>
      </c>
      <c r="AB30" s="23" t="s">
        <v>82</v>
      </c>
      <c r="AC30" s="23" t="s">
        <v>82</v>
      </c>
      <c r="AD30" s="206"/>
      <c r="AE30" s="22">
        <v>9999</v>
      </c>
      <c r="AF30" s="23" t="s">
        <v>82</v>
      </c>
      <c r="AG30" s="23" t="s">
        <v>82</v>
      </c>
      <c r="AH30" s="206"/>
      <c r="AI30" s="22">
        <v>9999</v>
      </c>
      <c r="AJ30" s="23" t="s">
        <v>82</v>
      </c>
      <c r="AK30" s="23" t="s">
        <v>82</v>
      </c>
      <c r="AL30" s="206"/>
      <c r="AM30" s="22">
        <v>9999</v>
      </c>
      <c r="AN30" s="23" t="s">
        <v>82</v>
      </c>
      <c r="AO30" s="23" t="s">
        <v>82</v>
      </c>
      <c r="AP30" s="206"/>
      <c r="AQ30" s="22">
        <v>9999</v>
      </c>
      <c r="AR30" s="23" t="s">
        <v>82</v>
      </c>
      <c r="AS30" s="23" t="s">
        <v>82</v>
      </c>
      <c r="AT30" s="206"/>
      <c r="AU30" s="22">
        <v>9999</v>
      </c>
      <c r="AV30" s="23" t="s">
        <v>82</v>
      </c>
      <c r="AW30" s="23" t="s">
        <v>82</v>
      </c>
      <c r="AX30" s="206"/>
      <c r="AY30" s="206"/>
    </row>
    <row r="31" spans="1:54" s="116" customFormat="1" ht="21" customHeight="1" thickTop="1" thickBot="1" x14ac:dyDescent="0.3">
      <c r="A31" s="209"/>
      <c r="B31" s="66"/>
      <c r="C31" s="22">
        <v>9999</v>
      </c>
      <c r="D31" s="23" t="s">
        <v>82</v>
      </c>
      <c r="E31" s="23" t="s">
        <v>82</v>
      </c>
      <c r="F31" s="21"/>
      <c r="G31" s="22">
        <v>9999</v>
      </c>
      <c r="H31" s="223" t="s">
        <v>82</v>
      </c>
      <c r="I31" s="23" t="s">
        <v>82</v>
      </c>
      <c r="J31" s="21"/>
      <c r="K31" s="22">
        <v>9999</v>
      </c>
      <c r="L31" s="23" t="s">
        <v>82</v>
      </c>
      <c r="M31" s="23" t="s">
        <v>82</v>
      </c>
      <c r="N31" s="206"/>
      <c r="O31" s="22">
        <v>9999</v>
      </c>
      <c r="P31" s="23" t="s">
        <v>82</v>
      </c>
      <c r="Q31" s="23" t="s">
        <v>82</v>
      </c>
      <c r="R31" s="206"/>
      <c r="S31" s="22">
        <v>9999</v>
      </c>
      <c r="T31" s="23" t="s">
        <v>82</v>
      </c>
      <c r="U31" s="23" t="s">
        <v>82</v>
      </c>
      <c r="V31" s="206"/>
      <c r="W31" s="22">
        <v>9999</v>
      </c>
      <c r="X31" s="23" t="s">
        <v>82</v>
      </c>
      <c r="Y31" s="23" t="s">
        <v>82</v>
      </c>
      <c r="Z31" s="206"/>
      <c r="AA31" s="22">
        <v>9999</v>
      </c>
      <c r="AB31" s="23" t="s">
        <v>82</v>
      </c>
      <c r="AC31" s="23" t="s">
        <v>82</v>
      </c>
      <c r="AD31" s="206"/>
      <c r="AE31" s="22">
        <v>9999</v>
      </c>
      <c r="AF31" s="23" t="s">
        <v>82</v>
      </c>
      <c r="AG31" s="23" t="s">
        <v>82</v>
      </c>
      <c r="AH31" s="206"/>
      <c r="AI31" s="22">
        <v>9999</v>
      </c>
      <c r="AJ31" s="23" t="s">
        <v>82</v>
      </c>
      <c r="AK31" s="23" t="s">
        <v>82</v>
      </c>
      <c r="AL31" s="206"/>
      <c r="AM31" s="22">
        <v>9999</v>
      </c>
      <c r="AN31" s="23" t="s">
        <v>82</v>
      </c>
      <c r="AO31" s="23" t="s">
        <v>82</v>
      </c>
      <c r="AP31" s="206"/>
      <c r="AQ31" s="22">
        <v>9999</v>
      </c>
      <c r="AR31" s="23" t="s">
        <v>82</v>
      </c>
      <c r="AS31" s="23" t="s">
        <v>82</v>
      </c>
      <c r="AT31" s="206"/>
      <c r="AU31" s="22">
        <v>9999</v>
      </c>
      <c r="AV31" s="23" t="s">
        <v>82</v>
      </c>
      <c r="AW31" s="23" t="s">
        <v>82</v>
      </c>
      <c r="AX31" s="206"/>
      <c r="AY31" s="206"/>
    </row>
    <row r="32" spans="1:54" s="116" customFormat="1" ht="21" customHeight="1" thickTop="1" thickBot="1" x14ac:dyDescent="0.3">
      <c r="A32" s="209"/>
      <c r="B32" s="66"/>
      <c r="C32" s="22">
        <v>9999</v>
      </c>
      <c r="D32" s="23" t="s">
        <v>82</v>
      </c>
      <c r="E32" s="23" t="s">
        <v>82</v>
      </c>
      <c r="F32" s="21"/>
      <c r="G32" s="22">
        <v>9999</v>
      </c>
      <c r="H32" s="223" t="s">
        <v>82</v>
      </c>
      <c r="I32" s="23" t="s">
        <v>82</v>
      </c>
      <c r="J32" s="21"/>
      <c r="K32" s="22">
        <v>9999</v>
      </c>
      <c r="L32" s="23" t="s">
        <v>82</v>
      </c>
      <c r="M32" s="23" t="s">
        <v>82</v>
      </c>
      <c r="N32" s="206"/>
      <c r="O32" s="22">
        <v>9999</v>
      </c>
      <c r="P32" s="23" t="s">
        <v>82</v>
      </c>
      <c r="Q32" s="23" t="s">
        <v>82</v>
      </c>
      <c r="R32" s="206"/>
      <c r="S32" s="22">
        <v>9999</v>
      </c>
      <c r="T32" s="23" t="s">
        <v>82</v>
      </c>
      <c r="U32" s="23" t="s">
        <v>82</v>
      </c>
      <c r="V32" s="206"/>
      <c r="W32" s="22">
        <v>9999</v>
      </c>
      <c r="X32" s="23" t="s">
        <v>82</v>
      </c>
      <c r="Y32" s="23" t="s">
        <v>82</v>
      </c>
      <c r="Z32" s="206"/>
      <c r="AA32" s="22">
        <v>9999</v>
      </c>
      <c r="AB32" s="23" t="s">
        <v>82</v>
      </c>
      <c r="AC32" s="23" t="s">
        <v>82</v>
      </c>
      <c r="AD32" s="206"/>
      <c r="AE32" s="22">
        <v>9999</v>
      </c>
      <c r="AF32" s="23" t="s">
        <v>82</v>
      </c>
      <c r="AG32" s="23" t="s">
        <v>82</v>
      </c>
      <c r="AH32" s="206"/>
      <c r="AI32" s="22">
        <v>9999</v>
      </c>
      <c r="AJ32" s="23" t="s">
        <v>82</v>
      </c>
      <c r="AK32" s="23" t="s">
        <v>82</v>
      </c>
      <c r="AL32" s="206"/>
      <c r="AM32" s="22">
        <v>9999</v>
      </c>
      <c r="AN32" s="23" t="s">
        <v>82</v>
      </c>
      <c r="AO32" s="23" t="s">
        <v>82</v>
      </c>
      <c r="AP32" s="206"/>
      <c r="AQ32" s="22">
        <v>9999</v>
      </c>
      <c r="AR32" s="23" t="s">
        <v>82</v>
      </c>
      <c r="AS32" s="23" t="s">
        <v>82</v>
      </c>
      <c r="AT32" s="206"/>
      <c r="AU32" s="22">
        <v>9999</v>
      </c>
      <c r="AV32" s="23" t="s">
        <v>82</v>
      </c>
      <c r="AW32" s="23" t="s">
        <v>82</v>
      </c>
      <c r="AX32" s="206"/>
      <c r="AY32" s="206"/>
    </row>
    <row r="33" spans="1:51" s="116" customFormat="1" ht="19.5" customHeight="1" thickTop="1" thickBot="1" x14ac:dyDescent="0.3">
      <c r="A33" s="209"/>
      <c r="B33" s="66"/>
      <c r="C33" s="22">
        <v>9999</v>
      </c>
      <c r="D33" s="23" t="s">
        <v>82</v>
      </c>
      <c r="E33" s="23" t="s">
        <v>82</v>
      </c>
      <c r="F33" s="21"/>
      <c r="G33" s="22">
        <v>9999</v>
      </c>
      <c r="H33" s="223" t="s">
        <v>82</v>
      </c>
      <c r="I33" s="23" t="s">
        <v>82</v>
      </c>
      <c r="J33" s="21"/>
      <c r="K33" s="22">
        <v>9999</v>
      </c>
      <c r="L33" s="23" t="s">
        <v>82</v>
      </c>
      <c r="M33" s="23" t="s">
        <v>82</v>
      </c>
      <c r="N33" s="206"/>
      <c r="O33" s="22">
        <v>9999</v>
      </c>
      <c r="P33" s="23" t="s">
        <v>82</v>
      </c>
      <c r="Q33" s="23" t="s">
        <v>82</v>
      </c>
      <c r="R33" s="206"/>
      <c r="S33" s="22">
        <v>9999</v>
      </c>
      <c r="T33" s="23" t="s">
        <v>82</v>
      </c>
      <c r="U33" s="23" t="s">
        <v>82</v>
      </c>
      <c r="V33" s="206"/>
      <c r="W33" s="22">
        <v>9999</v>
      </c>
      <c r="X33" s="23" t="s">
        <v>82</v>
      </c>
      <c r="Y33" s="23" t="s">
        <v>82</v>
      </c>
      <c r="Z33" s="206"/>
      <c r="AA33" s="22">
        <v>9999</v>
      </c>
      <c r="AB33" s="23" t="s">
        <v>82</v>
      </c>
      <c r="AC33" s="23" t="s">
        <v>82</v>
      </c>
      <c r="AD33" s="206"/>
      <c r="AE33" s="22">
        <v>9999</v>
      </c>
      <c r="AF33" s="23" t="s">
        <v>82</v>
      </c>
      <c r="AG33" s="23" t="s">
        <v>82</v>
      </c>
      <c r="AH33" s="206"/>
      <c r="AI33" s="22">
        <v>9999</v>
      </c>
      <c r="AJ33" s="23" t="s">
        <v>82</v>
      </c>
      <c r="AK33" s="23" t="s">
        <v>82</v>
      </c>
      <c r="AL33" s="206"/>
      <c r="AM33" s="22">
        <v>9999</v>
      </c>
      <c r="AN33" s="23" t="s">
        <v>82</v>
      </c>
      <c r="AO33" s="23" t="s">
        <v>82</v>
      </c>
      <c r="AP33" s="206"/>
      <c r="AQ33" s="22">
        <v>9999</v>
      </c>
      <c r="AR33" s="23" t="s">
        <v>82</v>
      </c>
      <c r="AS33" s="23" t="s">
        <v>82</v>
      </c>
      <c r="AT33" s="206"/>
      <c r="AU33" s="22">
        <v>9999</v>
      </c>
      <c r="AV33" s="23" t="s">
        <v>82</v>
      </c>
      <c r="AW33" s="23" t="s">
        <v>82</v>
      </c>
      <c r="AX33" s="206"/>
      <c r="AY33" s="206"/>
    </row>
    <row r="34" spans="1:51" s="116" customFormat="1" ht="19.5" customHeight="1" thickTop="1" thickBot="1" x14ac:dyDescent="0.3">
      <c r="A34" s="209"/>
      <c r="B34" s="66"/>
      <c r="C34" s="22">
        <v>9999</v>
      </c>
      <c r="D34" s="23" t="s">
        <v>82</v>
      </c>
      <c r="E34" s="23" t="s">
        <v>82</v>
      </c>
      <c r="F34" s="21"/>
      <c r="G34" s="22">
        <v>9999</v>
      </c>
      <c r="H34" s="223" t="s">
        <v>82</v>
      </c>
      <c r="I34" s="23" t="s">
        <v>82</v>
      </c>
      <c r="J34" s="21"/>
      <c r="K34" s="22">
        <v>9999</v>
      </c>
      <c r="L34" s="23" t="s">
        <v>82</v>
      </c>
      <c r="M34" s="23" t="s">
        <v>82</v>
      </c>
      <c r="N34" s="206"/>
      <c r="O34" s="22">
        <v>9999</v>
      </c>
      <c r="P34" s="23" t="s">
        <v>82</v>
      </c>
      <c r="Q34" s="23" t="s">
        <v>82</v>
      </c>
      <c r="R34" s="206"/>
      <c r="S34" s="22">
        <v>9999</v>
      </c>
      <c r="T34" s="23" t="s">
        <v>82</v>
      </c>
      <c r="U34" s="23" t="s">
        <v>82</v>
      </c>
      <c r="V34" s="206"/>
      <c r="W34" s="22">
        <v>9999</v>
      </c>
      <c r="X34" s="23" t="s">
        <v>82</v>
      </c>
      <c r="Y34" s="23" t="s">
        <v>82</v>
      </c>
      <c r="Z34" s="206"/>
      <c r="AA34" s="22">
        <v>9999</v>
      </c>
      <c r="AB34" s="23" t="s">
        <v>82</v>
      </c>
      <c r="AC34" s="23" t="s">
        <v>82</v>
      </c>
      <c r="AD34" s="206"/>
      <c r="AE34" s="22">
        <v>9999</v>
      </c>
      <c r="AF34" s="23" t="s">
        <v>82</v>
      </c>
      <c r="AG34" s="23" t="s">
        <v>82</v>
      </c>
      <c r="AH34" s="206"/>
      <c r="AI34" s="22">
        <v>9999</v>
      </c>
      <c r="AJ34" s="23" t="s">
        <v>82</v>
      </c>
      <c r="AK34" s="23" t="s">
        <v>82</v>
      </c>
      <c r="AL34" s="206"/>
      <c r="AM34" s="22">
        <v>9999</v>
      </c>
      <c r="AN34" s="23" t="s">
        <v>82</v>
      </c>
      <c r="AO34" s="23" t="s">
        <v>82</v>
      </c>
      <c r="AP34" s="206"/>
      <c r="AQ34" s="22">
        <v>9999</v>
      </c>
      <c r="AR34" s="23" t="s">
        <v>82</v>
      </c>
      <c r="AS34" s="23" t="s">
        <v>82</v>
      </c>
      <c r="AT34" s="206"/>
      <c r="AU34" s="22">
        <v>9999</v>
      </c>
      <c r="AV34" s="23" t="s">
        <v>82</v>
      </c>
      <c r="AW34" s="23" t="s">
        <v>82</v>
      </c>
      <c r="AX34" s="206"/>
      <c r="AY34" s="206"/>
    </row>
    <row r="35" spans="1:51" s="116" customFormat="1" ht="19.5" customHeight="1" thickTop="1" thickBot="1" x14ac:dyDescent="0.3">
      <c r="A35" s="209"/>
      <c r="B35" s="66"/>
      <c r="C35" s="22">
        <v>9999</v>
      </c>
      <c r="D35" s="23" t="s">
        <v>82</v>
      </c>
      <c r="E35" s="23" t="s">
        <v>82</v>
      </c>
      <c r="F35" s="21"/>
      <c r="G35" s="22">
        <v>9999</v>
      </c>
      <c r="H35" s="223" t="s">
        <v>82</v>
      </c>
      <c r="I35" s="23" t="s">
        <v>82</v>
      </c>
      <c r="J35" s="21"/>
      <c r="K35" s="22">
        <v>9999</v>
      </c>
      <c r="L35" s="23" t="s">
        <v>82</v>
      </c>
      <c r="M35" s="23" t="s">
        <v>82</v>
      </c>
      <c r="N35" s="206"/>
      <c r="O35" s="22">
        <v>9999</v>
      </c>
      <c r="P35" s="23" t="s">
        <v>82</v>
      </c>
      <c r="Q35" s="23" t="s">
        <v>82</v>
      </c>
      <c r="R35" s="206"/>
      <c r="S35" s="22">
        <v>9999</v>
      </c>
      <c r="T35" s="23" t="s">
        <v>82</v>
      </c>
      <c r="U35" s="23" t="s">
        <v>82</v>
      </c>
      <c r="V35" s="206"/>
      <c r="W35" s="22">
        <v>9999</v>
      </c>
      <c r="X35" s="23" t="s">
        <v>82</v>
      </c>
      <c r="Y35" s="23" t="s">
        <v>82</v>
      </c>
      <c r="Z35" s="206"/>
      <c r="AA35" s="22">
        <v>9999</v>
      </c>
      <c r="AB35" s="23" t="s">
        <v>82</v>
      </c>
      <c r="AC35" s="23" t="s">
        <v>82</v>
      </c>
      <c r="AD35" s="206"/>
      <c r="AE35" s="22">
        <v>9999</v>
      </c>
      <c r="AF35" s="23" t="s">
        <v>82</v>
      </c>
      <c r="AG35" s="23" t="s">
        <v>82</v>
      </c>
      <c r="AH35" s="206"/>
      <c r="AI35" s="22">
        <v>9999</v>
      </c>
      <c r="AJ35" s="23" t="s">
        <v>82</v>
      </c>
      <c r="AK35" s="23" t="s">
        <v>82</v>
      </c>
      <c r="AL35" s="206"/>
      <c r="AM35" s="22">
        <v>9999</v>
      </c>
      <c r="AN35" s="23" t="s">
        <v>82</v>
      </c>
      <c r="AO35" s="23" t="s">
        <v>82</v>
      </c>
      <c r="AP35" s="206"/>
      <c r="AQ35" s="22">
        <v>9999</v>
      </c>
      <c r="AR35" s="23" t="s">
        <v>82</v>
      </c>
      <c r="AS35" s="23" t="s">
        <v>82</v>
      </c>
      <c r="AT35" s="206"/>
      <c r="AU35" s="22">
        <v>9999</v>
      </c>
      <c r="AV35" s="23" t="s">
        <v>82</v>
      </c>
      <c r="AW35" s="23" t="s">
        <v>82</v>
      </c>
      <c r="AX35" s="206"/>
      <c r="AY35" s="206"/>
    </row>
    <row r="36" spans="1:51" s="116" customFormat="1" ht="19.5" customHeight="1" thickTop="1" thickBot="1" x14ac:dyDescent="0.3">
      <c r="A36" s="209"/>
      <c r="B36" s="20"/>
      <c r="C36" s="22">
        <v>9999</v>
      </c>
      <c r="D36" s="23" t="s">
        <v>82</v>
      </c>
      <c r="E36" s="23" t="s">
        <v>82</v>
      </c>
      <c r="F36" s="21"/>
      <c r="G36" s="22">
        <v>9999</v>
      </c>
      <c r="H36" s="223" t="s">
        <v>82</v>
      </c>
      <c r="I36" s="23" t="s">
        <v>82</v>
      </c>
      <c r="J36" s="21"/>
      <c r="K36" s="22">
        <v>9999</v>
      </c>
      <c r="L36" s="23" t="s">
        <v>82</v>
      </c>
      <c r="M36" s="23" t="s">
        <v>82</v>
      </c>
      <c r="N36" s="206"/>
      <c r="O36" s="22">
        <v>9999</v>
      </c>
      <c r="P36" s="23" t="s">
        <v>82</v>
      </c>
      <c r="Q36" s="23" t="s">
        <v>82</v>
      </c>
      <c r="R36" s="206"/>
      <c r="S36" s="22">
        <v>9999</v>
      </c>
      <c r="T36" s="23" t="s">
        <v>82</v>
      </c>
      <c r="U36" s="23" t="s">
        <v>82</v>
      </c>
      <c r="V36" s="206"/>
      <c r="W36" s="22">
        <v>9999</v>
      </c>
      <c r="X36" s="23" t="s">
        <v>82</v>
      </c>
      <c r="Y36" s="23" t="s">
        <v>82</v>
      </c>
      <c r="Z36" s="206"/>
      <c r="AA36" s="22">
        <v>9999</v>
      </c>
      <c r="AB36" s="23" t="s">
        <v>82</v>
      </c>
      <c r="AC36" s="23" t="s">
        <v>82</v>
      </c>
      <c r="AD36" s="206"/>
      <c r="AE36" s="22">
        <v>9999</v>
      </c>
      <c r="AF36" s="23" t="s">
        <v>82</v>
      </c>
      <c r="AG36" s="23" t="s">
        <v>82</v>
      </c>
      <c r="AH36" s="206"/>
      <c r="AI36" s="22">
        <v>9999</v>
      </c>
      <c r="AJ36" s="23" t="s">
        <v>82</v>
      </c>
      <c r="AK36" s="23" t="s">
        <v>82</v>
      </c>
      <c r="AL36" s="206"/>
      <c r="AM36" s="22">
        <v>9999</v>
      </c>
      <c r="AN36" s="23" t="s">
        <v>82</v>
      </c>
      <c r="AO36" s="23" t="s">
        <v>82</v>
      </c>
      <c r="AP36" s="206"/>
      <c r="AQ36" s="22">
        <v>9999</v>
      </c>
      <c r="AR36" s="23" t="s">
        <v>82</v>
      </c>
      <c r="AS36" s="23" t="s">
        <v>82</v>
      </c>
      <c r="AT36" s="206"/>
      <c r="AU36" s="22">
        <v>9999</v>
      </c>
      <c r="AV36" s="23" t="s">
        <v>82</v>
      </c>
      <c r="AW36" s="23" t="s">
        <v>82</v>
      </c>
      <c r="AX36" s="206"/>
      <c r="AY36" s="206"/>
    </row>
    <row r="37" spans="1:51" s="116" customFormat="1" ht="19.5" customHeight="1" thickTop="1" thickBot="1" x14ac:dyDescent="0.3">
      <c r="A37" s="209"/>
      <c r="B37" s="20"/>
      <c r="C37" s="22">
        <v>9999</v>
      </c>
      <c r="D37" s="23" t="s">
        <v>82</v>
      </c>
      <c r="E37" s="23" t="s">
        <v>82</v>
      </c>
      <c r="F37" s="21"/>
      <c r="G37" s="22">
        <v>9999</v>
      </c>
      <c r="H37" s="223" t="s">
        <v>82</v>
      </c>
      <c r="I37" s="23" t="s">
        <v>82</v>
      </c>
      <c r="J37" s="21"/>
      <c r="K37" s="22">
        <v>9999</v>
      </c>
      <c r="L37" s="23" t="s">
        <v>82</v>
      </c>
      <c r="M37" s="23" t="s">
        <v>82</v>
      </c>
      <c r="N37" s="206"/>
      <c r="O37" s="22">
        <v>9999</v>
      </c>
      <c r="P37" s="23" t="s">
        <v>82</v>
      </c>
      <c r="Q37" s="23" t="s">
        <v>82</v>
      </c>
      <c r="R37" s="206"/>
      <c r="S37" s="22">
        <v>9999</v>
      </c>
      <c r="T37" s="23" t="s">
        <v>82</v>
      </c>
      <c r="U37" s="23" t="s">
        <v>82</v>
      </c>
      <c r="V37" s="206"/>
      <c r="W37" s="22">
        <v>9999</v>
      </c>
      <c r="X37" s="23" t="s">
        <v>82</v>
      </c>
      <c r="Y37" s="23" t="s">
        <v>82</v>
      </c>
      <c r="Z37" s="206"/>
      <c r="AA37" s="22">
        <v>9999</v>
      </c>
      <c r="AB37" s="23" t="s">
        <v>82</v>
      </c>
      <c r="AC37" s="23" t="s">
        <v>82</v>
      </c>
      <c r="AD37" s="206"/>
      <c r="AE37" s="22">
        <v>9999</v>
      </c>
      <c r="AF37" s="23" t="s">
        <v>82</v>
      </c>
      <c r="AG37" s="23" t="s">
        <v>82</v>
      </c>
      <c r="AH37" s="206"/>
      <c r="AI37" s="22">
        <v>9999</v>
      </c>
      <c r="AJ37" s="23" t="s">
        <v>82</v>
      </c>
      <c r="AK37" s="23" t="s">
        <v>82</v>
      </c>
      <c r="AL37" s="206"/>
      <c r="AM37" s="22">
        <v>9999</v>
      </c>
      <c r="AN37" s="23" t="s">
        <v>82</v>
      </c>
      <c r="AO37" s="23" t="s">
        <v>82</v>
      </c>
      <c r="AP37" s="206"/>
      <c r="AQ37" s="22">
        <v>9999</v>
      </c>
      <c r="AR37" s="23" t="s">
        <v>82</v>
      </c>
      <c r="AS37" s="23" t="s">
        <v>82</v>
      </c>
      <c r="AT37" s="206"/>
      <c r="AU37" s="22">
        <v>9999</v>
      </c>
      <c r="AV37" s="23" t="s">
        <v>82</v>
      </c>
      <c r="AW37" s="23" t="s">
        <v>82</v>
      </c>
      <c r="AX37" s="206"/>
      <c r="AY37" s="206"/>
    </row>
    <row r="38" spans="1:51" s="116" customFormat="1" ht="19.5" customHeight="1" thickTop="1" thickBot="1" x14ac:dyDescent="0.3">
      <c r="A38" s="209"/>
      <c r="B38" s="20"/>
      <c r="C38" s="22">
        <v>9999</v>
      </c>
      <c r="D38" s="23" t="s">
        <v>82</v>
      </c>
      <c r="E38" s="23" t="s">
        <v>82</v>
      </c>
      <c r="F38" s="21"/>
      <c r="G38" s="22">
        <v>9999</v>
      </c>
      <c r="H38" s="223" t="s">
        <v>82</v>
      </c>
      <c r="I38" s="23" t="s">
        <v>82</v>
      </c>
      <c r="J38" s="21"/>
      <c r="K38" s="22">
        <v>9999</v>
      </c>
      <c r="L38" s="23" t="s">
        <v>82</v>
      </c>
      <c r="M38" s="23" t="s">
        <v>82</v>
      </c>
      <c r="N38" s="206"/>
      <c r="O38" s="22">
        <v>9999</v>
      </c>
      <c r="P38" s="23" t="s">
        <v>82</v>
      </c>
      <c r="Q38" s="23" t="s">
        <v>82</v>
      </c>
      <c r="R38" s="206"/>
      <c r="S38" s="22">
        <v>9999</v>
      </c>
      <c r="T38" s="23" t="s">
        <v>82</v>
      </c>
      <c r="U38" s="23" t="s">
        <v>82</v>
      </c>
      <c r="V38" s="206"/>
      <c r="W38" s="22">
        <v>9999</v>
      </c>
      <c r="X38" s="23" t="s">
        <v>82</v>
      </c>
      <c r="Y38" s="23" t="s">
        <v>82</v>
      </c>
      <c r="Z38" s="206"/>
      <c r="AA38" s="22">
        <v>9999</v>
      </c>
      <c r="AB38" s="23" t="s">
        <v>82</v>
      </c>
      <c r="AC38" s="23" t="s">
        <v>82</v>
      </c>
      <c r="AD38" s="206"/>
      <c r="AE38" s="22">
        <v>9999</v>
      </c>
      <c r="AF38" s="23" t="s">
        <v>82</v>
      </c>
      <c r="AG38" s="23" t="s">
        <v>82</v>
      </c>
      <c r="AH38" s="206"/>
      <c r="AI38" s="22">
        <v>9999</v>
      </c>
      <c r="AJ38" s="23" t="s">
        <v>82</v>
      </c>
      <c r="AK38" s="23" t="s">
        <v>82</v>
      </c>
      <c r="AL38" s="206"/>
      <c r="AM38" s="22">
        <v>9999</v>
      </c>
      <c r="AN38" s="23" t="s">
        <v>82</v>
      </c>
      <c r="AO38" s="23" t="s">
        <v>82</v>
      </c>
      <c r="AP38" s="206"/>
      <c r="AQ38" s="22">
        <v>9999</v>
      </c>
      <c r="AR38" s="23" t="s">
        <v>82</v>
      </c>
      <c r="AS38" s="23" t="s">
        <v>82</v>
      </c>
      <c r="AT38" s="206"/>
      <c r="AU38" s="22">
        <v>9999</v>
      </c>
      <c r="AV38" s="23" t="s">
        <v>82</v>
      </c>
      <c r="AW38" s="23" t="s">
        <v>82</v>
      </c>
      <c r="AX38" s="206"/>
      <c r="AY38" s="206"/>
    </row>
    <row r="39" spans="1:51" s="116" customFormat="1" ht="19.5" customHeight="1" thickTop="1" thickBot="1" x14ac:dyDescent="0.3">
      <c r="A39" s="209"/>
      <c r="B39" s="20"/>
      <c r="C39" s="22">
        <v>9999</v>
      </c>
      <c r="D39" s="23" t="s">
        <v>82</v>
      </c>
      <c r="E39" s="23" t="s">
        <v>82</v>
      </c>
      <c r="F39" s="21"/>
      <c r="G39" s="22">
        <v>9999</v>
      </c>
      <c r="H39" s="223" t="s">
        <v>82</v>
      </c>
      <c r="I39" s="23" t="s">
        <v>82</v>
      </c>
      <c r="J39" s="21"/>
      <c r="K39" s="22">
        <v>9999</v>
      </c>
      <c r="L39" s="23" t="s">
        <v>82</v>
      </c>
      <c r="M39" s="23" t="s">
        <v>82</v>
      </c>
      <c r="N39" s="206"/>
      <c r="O39" s="22">
        <v>9999</v>
      </c>
      <c r="P39" s="23" t="s">
        <v>82</v>
      </c>
      <c r="Q39" s="23" t="s">
        <v>82</v>
      </c>
      <c r="R39" s="206"/>
      <c r="S39" s="22">
        <v>9999</v>
      </c>
      <c r="T39" s="23" t="s">
        <v>82</v>
      </c>
      <c r="U39" s="23" t="s">
        <v>82</v>
      </c>
      <c r="V39" s="206"/>
      <c r="W39" s="22">
        <v>9999</v>
      </c>
      <c r="X39" s="23" t="s">
        <v>82</v>
      </c>
      <c r="Y39" s="23" t="s">
        <v>82</v>
      </c>
      <c r="Z39" s="206"/>
      <c r="AA39" s="22">
        <v>9999</v>
      </c>
      <c r="AB39" s="23" t="s">
        <v>82</v>
      </c>
      <c r="AC39" s="23" t="s">
        <v>82</v>
      </c>
      <c r="AD39" s="206"/>
      <c r="AE39" s="22">
        <v>9999</v>
      </c>
      <c r="AF39" s="23" t="s">
        <v>82</v>
      </c>
      <c r="AG39" s="23" t="s">
        <v>82</v>
      </c>
      <c r="AH39" s="206"/>
      <c r="AI39" s="22">
        <v>9999</v>
      </c>
      <c r="AJ39" s="23" t="s">
        <v>82</v>
      </c>
      <c r="AK39" s="23" t="s">
        <v>82</v>
      </c>
      <c r="AL39" s="206"/>
      <c r="AM39" s="22">
        <v>9999</v>
      </c>
      <c r="AN39" s="23" t="s">
        <v>82</v>
      </c>
      <c r="AO39" s="23" t="s">
        <v>82</v>
      </c>
      <c r="AP39" s="206"/>
      <c r="AQ39" s="22">
        <v>9999</v>
      </c>
      <c r="AR39" s="23" t="s">
        <v>82</v>
      </c>
      <c r="AS39" s="23" t="s">
        <v>82</v>
      </c>
      <c r="AT39" s="206"/>
      <c r="AU39" s="22">
        <v>9999</v>
      </c>
      <c r="AV39" s="23" t="s">
        <v>82</v>
      </c>
      <c r="AW39" s="23" t="s">
        <v>82</v>
      </c>
      <c r="AX39" s="206"/>
      <c r="AY39" s="206"/>
    </row>
    <row r="40" spans="1:51" s="116" customFormat="1" ht="19.5" customHeight="1" thickTop="1" thickBot="1" x14ac:dyDescent="0.3">
      <c r="A40" s="209"/>
      <c r="B40" s="20"/>
      <c r="C40" s="22">
        <v>9999</v>
      </c>
      <c r="D40" s="23" t="s">
        <v>82</v>
      </c>
      <c r="E40" s="23" t="s">
        <v>82</v>
      </c>
      <c r="F40" s="21"/>
      <c r="G40" s="22">
        <v>9999</v>
      </c>
      <c r="H40" s="223" t="s">
        <v>82</v>
      </c>
      <c r="I40" s="23" t="s">
        <v>82</v>
      </c>
      <c r="J40" s="21"/>
      <c r="K40" s="22">
        <v>9999</v>
      </c>
      <c r="L40" s="23" t="s">
        <v>82</v>
      </c>
      <c r="M40" s="23" t="s">
        <v>82</v>
      </c>
      <c r="N40" s="206"/>
      <c r="O40" s="22">
        <v>9999</v>
      </c>
      <c r="P40" s="23" t="s">
        <v>82</v>
      </c>
      <c r="Q40" s="23" t="s">
        <v>82</v>
      </c>
      <c r="R40" s="206"/>
      <c r="S40" s="22">
        <v>9999</v>
      </c>
      <c r="T40" s="23" t="s">
        <v>82</v>
      </c>
      <c r="U40" s="23" t="s">
        <v>82</v>
      </c>
      <c r="V40" s="206"/>
      <c r="W40" s="22">
        <v>9999</v>
      </c>
      <c r="X40" s="23" t="s">
        <v>82</v>
      </c>
      <c r="Y40" s="23" t="s">
        <v>82</v>
      </c>
      <c r="Z40" s="206"/>
      <c r="AA40" s="22">
        <v>9999</v>
      </c>
      <c r="AB40" s="23" t="s">
        <v>82</v>
      </c>
      <c r="AC40" s="23" t="s">
        <v>82</v>
      </c>
      <c r="AD40" s="206"/>
      <c r="AE40" s="22">
        <v>9999</v>
      </c>
      <c r="AF40" s="23" t="s">
        <v>82</v>
      </c>
      <c r="AG40" s="23" t="s">
        <v>82</v>
      </c>
      <c r="AH40" s="206"/>
      <c r="AI40" s="22">
        <v>9999</v>
      </c>
      <c r="AJ40" s="23" t="s">
        <v>82</v>
      </c>
      <c r="AK40" s="23" t="s">
        <v>82</v>
      </c>
      <c r="AL40" s="206"/>
      <c r="AM40" s="22">
        <v>9999</v>
      </c>
      <c r="AN40" s="23" t="s">
        <v>82</v>
      </c>
      <c r="AO40" s="23" t="s">
        <v>82</v>
      </c>
      <c r="AP40" s="206"/>
      <c r="AQ40" s="22">
        <v>9999</v>
      </c>
      <c r="AR40" s="23" t="s">
        <v>82</v>
      </c>
      <c r="AS40" s="23" t="s">
        <v>82</v>
      </c>
      <c r="AT40" s="206"/>
      <c r="AU40" s="22">
        <v>9999</v>
      </c>
      <c r="AV40" s="23" t="s">
        <v>82</v>
      </c>
      <c r="AW40" s="23" t="s">
        <v>82</v>
      </c>
      <c r="AX40" s="206"/>
      <c r="AY40" s="206"/>
    </row>
    <row r="41" spans="1:51" s="116" customFormat="1" ht="19.5" customHeight="1" thickTop="1" thickBot="1" x14ac:dyDescent="0.3">
      <c r="A41" s="209"/>
      <c r="B41" s="20"/>
      <c r="C41" s="22">
        <v>9999</v>
      </c>
      <c r="D41" s="23" t="s">
        <v>82</v>
      </c>
      <c r="E41" s="23" t="s">
        <v>82</v>
      </c>
      <c r="F41" s="21"/>
      <c r="G41" s="22">
        <v>9999</v>
      </c>
      <c r="H41" s="223" t="s">
        <v>82</v>
      </c>
      <c r="I41" s="23" t="s">
        <v>82</v>
      </c>
      <c r="J41" s="21"/>
      <c r="K41" s="22">
        <v>9999</v>
      </c>
      <c r="L41" s="23" t="s">
        <v>82</v>
      </c>
      <c r="M41" s="23" t="s">
        <v>82</v>
      </c>
      <c r="N41" s="206"/>
      <c r="O41" s="22">
        <v>9999</v>
      </c>
      <c r="P41" s="23" t="s">
        <v>82</v>
      </c>
      <c r="Q41" s="23" t="s">
        <v>82</v>
      </c>
      <c r="R41" s="206"/>
      <c r="S41" s="22">
        <v>9999</v>
      </c>
      <c r="T41" s="23" t="s">
        <v>82</v>
      </c>
      <c r="U41" s="23" t="s">
        <v>82</v>
      </c>
      <c r="V41" s="206"/>
      <c r="W41" s="22">
        <v>9999</v>
      </c>
      <c r="X41" s="23" t="s">
        <v>82</v>
      </c>
      <c r="Y41" s="23" t="s">
        <v>82</v>
      </c>
      <c r="Z41" s="206"/>
      <c r="AA41" s="22">
        <v>9999</v>
      </c>
      <c r="AB41" s="23" t="s">
        <v>82</v>
      </c>
      <c r="AC41" s="23" t="s">
        <v>82</v>
      </c>
      <c r="AD41" s="206"/>
      <c r="AE41" s="22">
        <v>9999</v>
      </c>
      <c r="AF41" s="23" t="s">
        <v>82</v>
      </c>
      <c r="AG41" s="23" t="s">
        <v>82</v>
      </c>
      <c r="AH41" s="206"/>
      <c r="AI41" s="22">
        <v>9999</v>
      </c>
      <c r="AJ41" s="23" t="s">
        <v>82</v>
      </c>
      <c r="AK41" s="23" t="s">
        <v>82</v>
      </c>
      <c r="AL41" s="206"/>
      <c r="AM41" s="22">
        <v>9999</v>
      </c>
      <c r="AN41" s="23" t="s">
        <v>82</v>
      </c>
      <c r="AO41" s="23" t="s">
        <v>82</v>
      </c>
      <c r="AP41" s="206"/>
      <c r="AQ41" s="22">
        <v>9999</v>
      </c>
      <c r="AR41" s="23" t="s">
        <v>82</v>
      </c>
      <c r="AS41" s="23" t="s">
        <v>82</v>
      </c>
      <c r="AT41" s="206"/>
      <c r="AU41" s="22">
        <v>9999</v>
      </c>
      <c r="AV41" s="23" t="s">
        <v>82</v>
      </c>
      <c r="AW41" s="23" t="s">
        <v>82</v>
      </c>
      <c r="AX41" s="206"/>
      <c r="AY41" s="206"/>
    </row>
    <row r="42" spans="1:51" s="116" customFormat="1" ht="19.5" customHeight="1" thickTop="1" thickBot="1" x14ac:dyDescent="0.3">
      <c r="A42" s="209"/>
      <c r="B42" s="20"/>
      <c r="C42" s="22">
        <v>9999</v>
      </c>
      <c r="D42" s="23" t="s">
        <v>82</v>
      </c>
      <c r="E42" s="23" t="s">
        <v>82</v>
      </c>
      <c r="F42" s="21"/>
      <c r="G42" s="22">
        <v>9999</v>
      </c>
      <c r="H42" s="223" t="s">
        <v>82</v>
      </c>
      <c r="I42" s="23" t="s">
        <v>82</v>
      </c>
      <c r="J42" s="21"/>
      <c r="K42" s="22">
        <v>9999</v>
      </c>
      <c r="L42" s="23" t="s">
        <v>82</v>
      </c>
      <c r="M42" s="23" t="s">
        <v>82</v>
      </c>
      <c r="N42" s="206"/>
      <c r="O42" s="22">
        <v>9999</v>
      </c>
      <c r="P42" s="23" t="s">
        <v>82</v>
      </c>
      <c r="Q42" s="23" t="s">
        <v>82</v>
      </c>
      <c r="R42" s="206"/>
      <c r="S42" s="22">
        <v>9999</v>
      </c>
      <c r="T42" s="23" t="s">
        <v>82</v>
      </c>
      <c r="U42" s="23" t="s">
        <v>82</v>
      </c>
      <c r="V42" s="206"/>
      <c r="W42" s="22">
        <v>9999</v>
      </c>
      <c r="X42" s="23" t="s">
        <v>82</v>
      </c>
      <c r="Y42" s="23" t="s">
        <v>82</v>
      </c>
      <c r="Z42" s="206"/>
      <c r="AA42" s="22">
        <v>9999</v>
      </c>
      <c r="AB42" s="23" t="s">
        <v>82</v>
      </c>
      <c r="AC42" s="23" t="s">
        <v>82</v>
      </c>
      <c r="AD42" s="206"/>
      <c r="AE42" s="22">
        <v>9999</v>
      </c>
      <c r="AF42" s="23" t="s">
        <v>82</v>
      </c>
      <c r="AG42" s="23" t="s">
        <v>82</v>
      </c>
      <c r="AH42" s="206"/>
      <c r="AI42" s="22">
        <v>9999</v>
      </c>
      <c r="AJ42" s="23" t="s">
        <v>82</v>
      </c>
      <c r="AK42" s="23" t="s">
        <v>82</v>
      </c>
      <c r="AL42" s="206"/>
      <c r="AM42" s="22">
        <v>9999</v>
      </c>
      <c r="AN42" s="23" t="s">
        <v>82</v>
      </c>
      <c r="AO42" s="23" t="s">
        <v>82</v>
      </c>
      <c r="AP42" s="206"/>
      <c r="AQ42" s="22">
        <v>9999</v>
      </c>
      <c r="AR42" s="23" t="s">
        <v>82</v>
      </c>
      <c r="AS42" s="23" t="s">
        <v>82</v>
      </c>
      <c r="AT42" s="206"/>
      <c r="AU42" s="22">
        <v>9999</v>
      </c>
      <c r="AV42" s="23" t="s">
        <v>82</v>
      </c>
      <c r="AW42" s="23" t="s">
        <v>82</v>
      </c>
      <c r="AX42" s="206"/>
      <c r="AY42" s="206"/>
    </row>
    <row r="43" spans="1:51" s="116" customFormat="1" ht="19.5" customHeight="1" thickTop="1" thickBot="1" x14ac:dyDescent="0.3">
      <c r="A43" s="209"/>
      <c r="B43" s="20"/>
      <c r="C43" s="22">
        <v>9999</v>
      </c>
      <c r="D43" s="23" t="s">
        <v>82</v>
      </c>
      <c r="E43" s="23" t="s">
        <v>82</v>
      </c>
      <c r="F43" s="21"/>
      <c r="G43" s="22">
        <v>9999</v>
      </c>
      <c r="H43" s="223" t="s">
        <v>82</v>
      </c>
      <c r="I43" s="23" t="s">
        <v>82</v>
      </c>
      <c r="J43" s="21"/>
      <c r="K43" s="22">
        <v>9999</v>
      </c>
      <c r="L43" s="23" t="s">
        <v>82</v>
      </c>
      <c r="M43" s="23" t="s">
        <v>82</v>
      </c>
      <c r="N43" s="206"/>
      <c r="O43" s="22">
        <v>9999</v>
      </c>
      <c r="P43" s="23" t="s">
        <v>82</v>
      </c>
      <c r="Q43" s="23" t="s">
        <v>82</v>
      </c>
      <c r="R43" s="206"/>
      <c r="S43" s="22">
        <v>9999</v>
      </c>
      <c r="T43" s="23" t="s">
        <v>82</v>
      </c>
      <c r="U43" s="23" t="s">
        <v>82</v>
      </c>
      <c r="V43" s="206"/>
      <c r="W43" s="22">
        <v>9999</v>
      </c>
      <c r="X43" s="23" t="s">
        <v>82</v>
      </c>
      <c r="Y43" s="23" t="s">
        <v>82</v>
      </c>
      <c r="Z43" s="206"/>
      <c r="AA43" s="22">
        <v>9999</v>
      </c>
      <c r="AB43" s="23" t="s">
        <v>82</v>
      </c>
      <c r="AC43" s="23" t="s">
        <v>82</v>
      </c>
      <c r="AD43" s="206"/>
      <c r="AE43" s="22">
        <v>9999</v>
      </c>
      <c r="AF43" s="23" t="s">
        <v>82</v>
      </c>
      <c r="AG43" s="23" t="s">
        <v>82</v>
      </c>
      <c r="AH43" s="206"/>
      <c r="AI43" s="22">
        <v>9999</v>
      </c>
      <c r="AJ43" s="23" t="s">
        <v>82</v>
      </c>
      <c r="AK43" s="23" t="s">
        <v>82</v>
      </c>
      <c r="AL43" s="206"/>
      <c r="AM43" s="22">
        <v>9999</v>
      </c>
      <c r="AN43" s="23" t="s">
        <v>82</v>
      </c>
      <c r="AO43" s="23" t="s">
        <v>82</v>
      </c>
      <c r="AP43" s="206"/>
      <c r="AQ43" s="22">
        <v>9999</v>
      </c>
      <c r="AR43" s="23" t="s">
        <v>82</v>
      </c>
      <c r="AS43" s="23" t="s">
        <v>82</v>
      </c>
      <c r="AT43" s="206"/>
      <c r="AU43" s="22">
        <v>9999</v>
      </c>
      <c r="AV43" s="23" t="s">
        <v>82</v>
      </c>
      <c r="AW43" s="23" t="s">
        <v>82</v>
      </c>
      <c r="AX43" s="206"/>
      <c r="AY43" s="206"/>
    </row>
    <row r="44" spans="1:51" s="116" customFormat="1" ht="16.5" thickTop="1" thickBot="1" x14ac:dyDescent="0.3">
      <c r="A44" s="209"/>
      <c r="B44" s="20"/>
      <c r="C44" s="22">
        <v>9999</v>
      </c>
      <c r="D44" s="23" t="s">
        <v>82</v>
      </c>
      <c r="E44" s="23" t="s">
        <v>82</v>
      </c>
      <c r="F44" s="21"/>
      <c r="G44" s="22">
        <v>9999</v>
      </c>
      <c r="H44" s="223" t="s">
        <v>82</v>
      </c>
      <c r="I44" s="23" t="s">
        <v>82</v>
      </c>
      <c r="J44" s="21"/>
      <c r="K44" s="22">
        <v>9999</v>
      </c>
      <c r="L44" s="23" t="s">
        <v>82</v>
      </c>
      <c r="M44" s="23" t="s">
        <v>82</v>
      </c>
      <c r="N44" s="206"/>
      <c r="O44" s="22">
        <v>9999</v>
      </c>
      <c r="P44" s="23" t="s">
        <v>82</v>
      </c>
      <c r="Q44" s="23" t="s">
        <v>82</v>
      </c>
      <c r="R44" s="206"/>
      <c r="S44" s="22">
        <v>9999</v>
      </c>
      <c r="T44" s="23" t="s">
        <v>82</v>
      </c>
      <c r="U44" s="23" t="s">
        <v>82</v>
      </c>
      <c r="V44" s="206"/>
      <c r="W44" s="22">
        <v>9999</v>
      </c>
      <c r="X44" s="23" t="s">
        <v>82</v>
      </c>
      <c r="Y44" s="23" t="s">
        <v>82</v>
      </c>
      <c r="Z44" s="206"/>
      <c r="AA44" s="22">
        <v>9999</v>
      </c>
      <c r="AB44" s="23" t="s">
        <v>82</v>
      </c>
      <c r="AC44" s="23" t="s">
        <v>82</v>
      </c>
      <c r="AD44" s="206"/>
      <c r="AE44" s="22">
        <v>9999</v>
      </c>
      <c r="AF44" s="23" t="s">
        <v>82</v>
      </c>
      <c r="AG44" s="23" t="s">
        <v>82</v>
      </c>
      <c r="AH44" s="206"/>
      <c r="AI44" s="22">
        <v>9999</v>
      </c>
      <c r="AJ44" s="23" t="s">
        <v>82</v>
      </c>
      <c r="AK44" s="23" t="s">
        <v>82</v>
      </c>
      <c r="AL44" s="206"/>
      <c r="AM44" s="22">
        <v>9999</v>
      </c>
      <c r="AN44" s="23" t="s">
        <v>82</v>
      </c>
      <c r="AO44" s="23" t="s">
        <v>82</v>
      </c>
      <c r="AP44" s="206"/>
      <c r="AQ44" s="22">
        <v>9999</v>
      </c>
      <c r="AR44" s="23" t="s">
        <v>82</v>
      </c>
      <c r="AS44" s="23" t="s">
        <v>82</v>
      </c>
      <c r="AT44" s="206"/>
      <c r="AU44" s="22">
        <v>9999</v>
      </c>
      <c r="AV44" s="23" t="s">
        <v>82</v>
      </c>
      <c r="AW44" s="23" t="s">
        <v>82</v>
      </c>
      <c r="AX44" s="206"/>
      <c r="AY44" s="206"/>
    </row>
    <row r="45" spans="1:51" s="116" customFormat="1" ht="16.5" thickTop="1" thickBot="1" x14ac:dyDescent="0.3">
      <c r="A45" s="209"/>
      <c r="B45" s="20"/>
      <c r="C45" s="22">
        <v>9999</v>
      </c>
      <c r="D45" s="23" t="s">
        <v>82</v>
      </c>
      <c r="E45" s="23" t="s">
        <v>82</v>
      </c>
      <c r="F45" s="21"/>
      <c r="G45" s="22">
        <v>9999</v>
      </c>
      <c r="H45" s="223" t="s">
        <v>82</v>
      </c>
      <c r="I45" s="23" t="s">
        <v>82</v>
      </c>
      <c r="J45" s="21"/>
      <c r="K45" s="22">
        <v>9999</v>
      </c>
      <c r="L45" s="23" t="s">
        <v>82</v>
      </c>
      <c r="M45" s="23" t="s">
        <v>82</v>
      </c>
      <c r="N45" s="206"/>
      <c r="O45" s="22">
        <v>9999</v>
      </c>
      <c r="P45" s="23" t="s">
        <v>82</v>
      </c>
      <c r="Q45" s="23" t="s">
        <v>82</v>
      </c>
      <c r="R45" s="206"/>
      <c r="S45" s="22">
        <v>9999</v>
      </c>
      <c r="T45" s="23" t="s">
        <v>82</v>
      </c>
      <c r="U45" s="23" t="s">
        <v>82</v>
      </c>
      <c r="V45" s="206"/>
      <c r="W45" s="22">
        <v>9999</v>
      </c>
      <c r="X45" s="23" t="s">
        <v>82</v>
      </c>
      <c r="Y45" s="23" t="s">
        <v>82</v>
      </c>
      <c r="Z45" s="206"/>
      <c r="AA45" s="22">
        <v>9999</v>
      </c>
      <c r="AB45" s="23" t="s">
        <v>82</v>
      </c>
      <c r="AC45" s="23" t="s">
        <v>82</v>
      </c>
      <c r="AD45" s="206"/>
      <c r="AE45" s="22">
        <v>9999</v>
      </c>
      <c r="AF45" s="23" t="s">
        <v>82</v>
      </c>
      <c r="AG45" s="23" t="s">
        <v>82</v>
      </c>
      <c r="AH45" s="206"/>
      <c r="AI45" s="22">
        <v>9999</v>
      </c>
      <c r="AJ45" s="23" t="s">
        <v>82</v>
      </c>
      <c r="AK45" s="23" t="s">
        <v>82</v>
      </c>
      <c r="AL45" s="206"/>
      <c r="AM45" s="22">
        <v>9999</v>
      </c>
      <c r="AN45" s="23" t="s">
        <v>82</v>
      </c>
      <c r="AO45" s="23" t="s">
        <v>82</v>
      </c>
      <c r="AP45" s="206"/>
      <c r="AQ45" s="22">
        <v>9999</v>
      </c>
      <c r="AR45" s="23" t="s">
        <v>82</v>
      </c>
      <c r="AS45" s="23" t="s">
        <v>82</v>
      </c>
      <c r="AT45" s="206"/>
      <c r="AU45" s="22">
        <v>9999</v>
      </c>
      <c r="AV45" s="23" t="s">
        <v>82</v>
      </c>
      <c r="AW45" s="23" t="s">
        <v>82</v>
      </c>
      <c r="AX45" s="206"/>
      <c r="AY45" s="206"/>
    </row>
    <row r="46" spans="1:51" s="116" customFormat="1" ht="16.5" thickTop="1" thickBot="1" x14ac:dyDescent="0.3">
      <c r="A46" s="209"/>
      <c r="B46" s="20"/>
      <c r="C46" s="22">
        <v>9999</v>
      </c>
      <c r="D46" s="23" t="s">
        <v>82</v>
      </c>
      <c r="E46" s="23" t="s">
        <v>82</v>
      </c>
      <c r="F46" s="21"/>
      <c r="G46" s="22">
        <v>9999</v>
      </c>
      <c r="H46" s="223" t="s">
        <v>82</v>
      </c>
      <c r="I46" s="23" t="s">
        <v>82</v>
      </c>
      <c r="J46" s="21"/>
      <c r="K46" s="22">
        <v>9999</v>
      </c>
      <c r="L46" s="23" t="s">
        <v>82</v>
      </c>
      <c r="M46" s="23" t="s">
        <v>82</v>
      </c>
      <c r="N46" s="206"/>
      <c r="O46" s="22">
        <v>9999</v>
      </c>
      <c r="P46" s="23" t="s">
        <v>82</v>
      </c>
      <c r="Q46" s="23" t="s">
        <v>82</v>
      </c>
      <c r="R46" s="206"/>
      <c r="S46" s="22">
        <v>9999</v>
      </c>
      <c r="T46" s="23" t="s">
        <v>82</v>
      </c>
      <c r="U46" s="23" t="s">
        <v>82</v>
      </c>
      <c r="V46" s="206"/>
      <c r="W46" s="22">
        <v>9999</v>
      </c>
      <c r="X46" s="23" t="s">
        <v>82</v>
      </c>
      <c r="Y46" s="23" t="s">
        <v>82</v>
      </c>
      <c r="Z46" s="206"/>
      <c r="AA46" s="22">
        <v>9999</v>
      </c>
      <c r="AB46" s="23" t="s">
        <v>82</v>
      </c>
      <c r="AC46" s="23" t="s">
        <v>82</v>
      </c>
      <c r="AD46" s="206"/>
      <c r="AE46" s="22">
        <v>9999</v>
      </c>
      <c r="AF46" s="23" t="s">
        <v>82</v>
      </c>
      <c r="AG46" s="23" t="s">
        <v>82</v>
      </c>
      <c r="AH46" s="206"/>
      <c r="AI46" s="22">
        <v>9999</v>
      </c>
      <c r="AJ46" s="23" t="s">
        <v>82</v>
      </c>
      <c r="AK46" s="23" t="s">
        <v>82</v>
      </c>
      <c r="AL46" s="206"/>
      <c r="AM46" s="22">
        <v>9999</v>
      </c>
      <c r="AN46" s="23" t="s">
        <v>82</v>
      </c>
      <c r="AO46" s="23" t="s">
        <v>82</v>
      </c>
      <c r="AP46" s="206"/>
      <c r="AQ46" s="22">
        <v>9999</v>
      </c>
      <c r="AR46" s="23" t="s">
        <v>82</v>
      </c>
      <c r="AS46" s="23" t="s">
        <v>82</v>
      </c>
      <c r="AT46" s="206"/>
      <c r="AU46" s="22">
        <v>9999</v>
      </c>
      <c r="AV46" s="23" t="s">
        <v>82</v>
      </c>
      <c r="AW46" s="23" t="s">
        <v>82</v>
      </c>
      <c r="AX46" s="206"/>
      <c r="AY46" s="206"/>
    </row>
    <row r="47" spans="1:51" s="116" customFormat="1" ht="16.5" thickTop="1" thickBot="1" x14ac:dyDescent="0.3">
      <c r="A47" s="209"/>
      <c r="B47" s="20"/>
      <c r="C47" s="22">
        <v>9999</v>
      </c>
      <c r="D47" s="23" t="s">
        <v>82</v>
      </c>
      <c r="E47" s="23" t="s">
        <v>82</v>
      </c>
      <c r="F47" s="21"/>
      <c r="G47" s="22">
        <v>9999</v>
      </c>
      <c r="H47" s="223" t="s">
        <v>82</v>
      </c>
      <c r="I47" s="23" t="s">
        <v>82</v>
      </c>
      <c r="J47" s="21"/>
      <c r="K47" s="22">
        <v>9999</v>
      </c>
      <c r="L47" s="23" t="s">
        <v>82</v>
      </c>
      <c r="M47" s="23" t="s">
        <v>82</v>
      </c>
      <c r="N47" s="206"/>
      <c r="O47" s="22">
        <v>9999</v>
      </c>
      <c r="P47" s="23" t="s">
        <v>82</v>
      </c>
      <c r="Q47" s="23" t="s">
        <v>82</v>
      </c>
      <c r="R47" s="206"/>
      <c r="S47" s="22">
        <v>9999</v>
      </c>
      <c r="T47" s="23" t="s">
        <v>82</v>
      </c>
      <c r="U47" s="23" t="s">
        <v>82</v>
      </c>
      <c r="V47" s="206"/>
      <c r="W47" s="22">
        <v>9999</v>
      </c>
      <c r="X47" s="23" t="s">
        <v>82</v>
      </c>
      <c r="Y47" s="23" t="s">
        <v>82</v>
      </c>
      <c r="Z47" s="206"/>
      <c r="AA47" s="22">
        <v>9999</v>
      </c>
      <c r="AB47" s="23" t="s">
        <v>82</v>
      </c>
      <c r="AC47" s="23" t="s">
        <v>82</v>
      </c>
      <c r="AD47" s="206"/>
      <c r="AE47" s="22">
        <v>9999</v>
      </c>
      <c r="AF47" s="23" t="s">
        <v>82</v>
      </c>
      <c r="AG47" s="23" t="s">
        <v>82</v>
      </c>
      <c r="AH47" s="206"/>
      <c r="AI47" s="22">
        <v>9999</v>
      </c>
      <c r="AJ47" s="23" t="s">
        <v>82</v>
      </c>
      <c r="AK47" s="23" t="s">
        <v>82</v>
      </c>
      <c r="AL47" s="206"/>
      <c r="AM47" s="22">
        <v>9999</v>
      </c>
      <c r="AN47" s="23" t="s">
        <v>82</v>
      </c>
      <c r="AO47" s="23" t="s">
        <v>82</v>
      </c>
      <c r="AP47" s="206"/>
      <c r="AQ47" s="22">
        <v>9999</v>
      </c>
      <c r="AR47" s="23" t="s">
        <v>82</v>
      </c>
      <c r="AS47" s="23" t="s">
        <v>82</v>
      </c>
      <c r="AT47" s="206"/>
      <c r="AU47" s="22">
        <v>9999</v>
      </c>
      <c r="AV47" s="23" t="s">
        <v>82</v>
      </c>
      <c r="AW47" s="23" t="s">
        <v>82</v>
      </c>
      <c r="AX47" s="206"/>
      <c r="AY47" s="206"/>
    </row>
    <row r="48" spans="1:51" s="116" customFormat="1" ht="16.5" thickTop="1" thickBot="1" x14ac:dyDescent="0.3">
      <c r="A48" s="209"/>
      <c r="B48" s="20"/>
      <c r="C48" s="22">
        <v>9999</v>
      </c>
      <c r="D48" s="23" t="s">
        <v>82</v>
      </c>
      <c r="E48" s="23" t="s">
        <v>82</v>
      </c>
      <c r="F48" s="21"/>
      <c r="G48" s="22">
        <v>9999</v>
      </c>
      <c r="H48" s="223" t="s">
        <v>82</v>
      </c>
      <c r="I48" s="23" t="s">
        <v>82</v>
      </c>
      <c r="J48" s="21"/>
      <c r="K48" s="22">
        <v>9999</v>
      </c>
      <c r="L48" s="23" t="s">
        <v>82</v>
      </c>
      <c r="M48" s="23" t="s">
        <v>82</v>
      </c>
      <c r="N48" s="206"/>
      <c r="O48" s="22">
        <v>9999</v>
      </c>
      <c r="P48" s="23" t="s">
        <v>82</v>
      </c>
      <c r="Q48" s="23" t="s">
        <v>82</v>
      </c>
      <c r="R48" s="206"/>
      <c r="S48" s="22">
        <v>9999</v>
      </c>
      <c r="T48" s="23" t="s">
        <v>82</v>
      </c>
      <c r="U48" s="23" t="s">
        <v>82</v>
      </c>
      <c r="V48" s="206"/>
      <c r="W48" s="22">
        <v>9999</v>
      </c>
      <c r="X48" s="23" t="s">
        <v>82</v>
      </c>
      <c r="Y48" s="23" t="s">
        <v>82</v>
      </c>
      <c r="Z48" s="206"/>
      <c r="AA48" s="22">
        <v>9999</v>
      </c>
      <c r="AB48" s="23" t="s">
        <v>82</v>
      </c>
      <c r="AC48" s="23" t="s">
        <v>82</v>
      </c>
      <c r="AD48" s="206"/>
      <c r="AE48" s="22">
        <v>9999</v>
      </c>
      <c r="AF48" s="23" t="s">
        <v>82</v>
      </c>
      <c r="AG48" s="23" t="s">
        <v>82</v>
      </c>
      <c r="AH48" s="206"/>
      <c r="AI48" s="22">
        <v>9999</v>
      </c>
      <c r="AJ48" s="23" t="s">
        <v>82</v>
      </c>
      <c r="AK48" s="23" t="s">
        <v>82</v>
      </c>
      <c r="AL48" s="206"/>
      <c r="AM48" s="22">
        <v>9999</v>
      </c>
      <c r="AN48" s="23" t="s">
        <v>82</v>
      </c>
      <c r="AO48" s="23" t="s">
        <v>82</v>
      </c>
      <c r="AP48" s="206"/>
      <c r="AQ48" s="22">
        <v>9999</v>
      </c>
      <c r="AR48" s="23" t="s">
        <v>82</v>
      </c>
      <c r="AS48" s="23" t="s">
        <v>82</v>
      </c>
      <c r="AT48" s="206"/>
      <c r="AU48" s="22">
        <v>9999</v>
      </c>
      <c r="AV48" s="23" t="s">
        <v>82</v>
      </c>
      <c r="AW48" s="23" t="s">
        <v>82</v>
      </c>
      <c r="AX48" s="206"/>
      <c r="AY48" s="206"/>
    </row>
    <row r="49" spans="1:51" s="116" customFormat="1" ht="16.5" thickTop="1" thickBot="1" x14ac:dyDescent="0.3">
      <c r="A49" s="209"/>
      <c r="B49" s="20"/>
      <c r="C49" s="22">
        <v>9999</v>
      </c>
      <c r="D49" s="23" t="s">
        <v>82</v>
      </c>
      <c r="E49" s="23" t="s">
        <v>82</v>
      </c>
      <c r="F49" s="21"/>
      <c r="G49" s="22">
        <v>9999</v>
      </c>
      <c r="H49" s="223" t="s">
        <v>82</v>
      </c>
      <c r="I49" s="23" t="s">
        <v>82</v>
      </c>
      <c r="J49" s="21"/>
      <c r="K49" s="22">
        <v>9999</v>
      </c>
      <c r="L49" s="23" t="s">
        <v>82</v>
      </c>
      <c r="M49" s="23" t="s">
        <v>82</v>
      </c>
      <c r="N49" s="206"/>
      <c r="O49" s="22">
        <v>9999</v>
      </c>
      <c r="P49" s="23" t="s">
        <v>82</v>
      </c>
      <c r="Q49" s="23" t="s">
        <v>82</v>
      </c>
      <c r="R49" s="206"/>
      <c r="S49" s="22">
        <v>9999</v>
      </c>
      <c r="T49" s="23" t="s">
        <v>82</v>
      </c>
      <c r="U49" s="23" t="s">
        <v>82</v>
      </c>
      <c r="V49" s="206"/>
      <c r="W49" s="22">
        <v>9999</v>
      </c>
      <c r="X49" s="23" t="s">
        <v>82</v>
      </c>
      <c r="Y49" s="23" t="s">
        <v>82</v>
      </c>
      <c r="Z49" s="206"/>
      <c r="AA49" s="22">
        <v>9999</v>
      </c>
      <c r="AB49" s="23" t="s">
        <v>82</v>
      </c>
      <c r="AC49" s="23" t="s">
        <v>82</v>
      </c>
      <c r="AD49" s="206"/>
      <c r="AE49" s="22">
        <v>9999</v>
      </c>
      <c r="AF49" s="23" t="s">
        <v>82</v>
      </c>
      <c r="AG49" s="23" t="s">
        <v>82</v>
      </c>
      <c r="AH49" s="206"/>
      <c r="AI49" s="22">
        <v>9999</v>
      </c>
      <c r="AJ49" s="23" t="s">
        <v>82</v>
      </c>
      <c r="AK49" s="23" t="s">
        <v>82</v>
      </c>
      <c r="AL49" s="206"/>
      <c r="AM49" s="22">
        <v>9999</v>
      </c>
      <c r="AN49" s="23" t="s">
        <v>82</v>
      </c>
      <c r="AO49" s="23" t="s">
        <v>82</v>
      </c>
      <c r="AP49" s="206"/>
      <c r="AQ49" s="22">
        <v>9999</v>
      </c>
      <c r="AR49" s="23" t="s">
        <v>82</v>
      </c>
      <c r="AS49" s="23" t="s">
        <v>82</v>
      </c>
      <c r="AT49" s="206"/>
      <c r="AU49" s="22">
        <v>9999</v>
      </c>
      <c r="AV49" s="23" t="s">
        <v>82</v>
      </c>
      <c r="AW49" s="23" t="s">
        <v>82</v>
      </c>
      <c r="AX49" s="206"/>
      <c r="AY49" s="206"/>
    </row>
    <row r="50" spans="1:51" s="116" customFormat="1" ht="16.5" thickTop="1" thickBot="1" x14ac:dyDescent="0.3">
      <c r="A50" s="209"/>
      <c r="B50" s="20"/>
      <c r="C50" s="22">
        <v>9999</v>
      </c>
      <c r="D50" s="23" t="s">
        <v>82</v>
      </c>
      <c r="E50" s="23" t="s">
        <v>82</v>
      </c>
      <c r="F50" s="21"/>
      <c r="G50" s="22">
        <v>9999</v>
      </c>
      <c r="H50" s="223" t="s">
        <v>82</v>
      </c>
      <c r="I50" s="23" t="s">
        <v>82</v>
      </c>
      <c r="J50" s="21"/>
      <c r="K50" s="22">
        <v>9999</v>
      </c>
      <c r="L50" s="23" t="s">
        <v>82</v>
      </c>
      <c r="M50" s="23" t="s">
        <v>82</v>
      </c>
      <c r="N50" s="206"/>
      <c r="O50" s="22">
        <v>9999</v>
      </c>
      <c r="P50" s="23" t="s">
        <v>82</v>
      </c>
      <c r="Q50" s="23" t="s">
        <v>82</v>
      </c>
      <c r="R50" s="206"/>
      <c r="S50" s="22">
        <v>9999</v>
      </c>
      <c r="T50" s="23" t="s">
        <v>82</v>
      </c>
      <c r="U50" s="23" t="s">
        <v>82</v>
      </c>
      <c r="V50" s="206"/>
      <c r="W50" s="22">
        <v>9999</v>
      </c>
      <c r="X50" s="23" t="s">
        <v>82</v>
      </c>
      <c r="Y50" s="23" t="s">
        <v>82</v>
      </c>
      <c r="Z50" s="206"/>
      <c r="AA50" s="22">
        <v>9999</v>
      </c>
      <c r="AB50" s="23" t="s">
        <v>82</v>
      </c>
      <c r="AC50" s="23" t="s">
        <v>82</v>
      </c>
      <c r="AD50" s="206"/>
      <c r="AE50" s="22">
        <v>9999</v>
      </c>
      <c r="AF50" s="23" t="s">
        <v>82</v>
      </c>
      <c r="AG50" s="23" t="s">
        <v>82</v>
      </c>
      <c r="AH50" s="206"/>
      <c r="AI50" s="22">
        <v>9999</v>
      </c>
      <c r="AJ50" s="23" t="s">
        <v>82</v>
      </c>
      <c r="AK50" s="23" t="s">
        <v>82</v>
      </c>
      <c r="AL50" s="206"/>
      <c r="AM50" s="22">
        <v>9999</v>
      </c>
      <c r="AN50" s="23" t="s">
        <v>82</v>
      </c>
      <c r="AO50" s="23" t="s">
        <v>82</v>
      </c>
      <c r="AP50" s="206"/>
      <c r="AQ50" s="22">
        <v>9999</v>
      </c>
      <c r="AR50" s="23" t="s">
        <v>82</v>
      </c>
      <c r="AS50" s="23" t="s">
        <v>82</v>
      </c>
      <c r="AT50" s="206"/>
      <c r="AU50" s="22">
        <v>9999</v>
      </c>
      <c r="AV50" s="23" t="s">
        <v>82</v>
      </c>
      <c r="AW50" s="23" t="s">
        <v>82</v>
      </c>
      <c r="AX50" s="206"/>
      <c r="AY50" s="206"/>
    </row>
    <row r="51" spans="1:51" s="116" customFormat="1" ht="16.5" thickTop="1" thickBot="1" x14ac:dyDescent="0.3">
      <c r="A51" s="209"/>
      <c r="B51" s="20"/>
      <c r="C51" s="22">
        <v>9999</v>
      </c>
      <c r="D51" s="23" t="s">
        <v>82</v>
      </c>
      <c r="E51" s="23" t="s">
        <v>82</v>
      </c>
      <c r="F51" s="21"/>
      <c r="G51" s="22">
        <v>9999</v>
      </c>
      <c r="H51" s="223" t="s">
        <v>82</v>
      </c>
      <c r="I51" s="23" t="s">
        <v>82</v>
      </c>
      <c r="J51" s="21"/>
      <c r="K51" s="22">
        <v>9999</v>
      </c>
      <c r="L51" s="23" t="s">
        <v>82</v>
      </c>
      <c r="M51" s="23" t="s">
        <v>82</v>
      </c>
      <c r="N51" s="206"/>
      <c r="O51" s="22">
        <v>9999</v>
      </c>
      <c r="P51" s="23" t="s">
        <v>82</v>
      </c>
      <c r="Q51" s="23" t="s">
        <v>82</v>
      </c>
      <c r="R51" s="206"/>
      <c r="S51" s="22">
        <v>9999</v>
      </c>
      <c r="T51" s="23" t="s">
        <v>82</v>
      </c>
      <c r="U51" s="23" t="s">
        <v>82</v>
      </c>
      <c r="V51" s="206"/>
      <c r="W51" s="22">
        <v>9999</v>
      </c>
      <c r="X51" s="23" t="s">
        <v>82</v>
      </c>
      <c r="Y51" s="23" t="s">
        <v>82</v>
      </c>
      <c r="Z51" s="206"/>
      <c r="AA51" s="22">
        <v>9999</v>
      </c>
      <c r="AB51" s="23" t="s">
        <v>82</v>
      </c>
      <c r="AC51" s="23" t="s">
        <v>82</v>
      </c>
      <c r="AD51" s="206"/>
      <c r="AE51" s="22">
        <v>9999</v>
      </c>
      <c r="AF51" s="23" t="s">
        <v>82</v>
      </c>
      <c r="AG51" s="23" t="s">
        <v>82</v>
      </c>
      <c r="AH51" s="206"/>
      <c r="AI51" s="22">
        <v>9999</v>
      </c>
      <c r="AJ51" s="23" t="s">
        <v>82</v>
      </c>
      <c r="AK51" s="23" t="s">
        <v>82</v>
      </c>
      <c r="AL51" s="206"/>
      <c r="AM51" s="22">
        <v>9999</v>
      </c>
      <c r="AN51" s="23" t="s">
        <v>82</v>
      </c>
      <c r="AO51" s="23" t="s">
        <v>82</v>
      </c>
      <c r="AP51" s="206"/>
      <c r="AQ51" s="22">
        <v>9999</v>
      </c>
      <c r="AR51" s="23" t="s">
        <v>82</v>
      </c>
      <c r="AS51" s="23" t="s">
        <v>82</v>
      </c>
      <c r="AT51" s="206"/>
      <c r="AU51" s="22">
        <v>9999</v>
      </c>
      <c r="AV51" s="23" t="s">
        <v>82</v>
      </c>
      <c r="AW51" s="23" t="s">
        <v>82</v>
      </c>
      <c r="AX51" s="206"/>
      <c r="AY51" s="206"/>
    </row>
    <row r="52" spans="1:51" s="116" customFormat="1" ht="16.5" thickTop="1" thickBot="1" x14ac:dyDescent="0.3">
      <c r="A52" s="209"/>
      <c r="B52" s="20"/>
      <c r="C52" s="22">
        <v>9999</v>
      </c>
      <c r="D52" s="23" t="s">
        <v>82</v>
      </c>
      <c r="E52" s="23" t="s">
        <v>82</v>
      </c>
      <c r="F52" s="21"/>
      <c r="G52" s="22">
        <v>9999</v>
      </c>
      <c r="H52" s="223" t="s">
        <v>82</v>
      </c>
      <c r="I52" s="23" t="s">
        <v>82</v>
      </c>
      <c r="J52" s="21"/>
      <c r="K52" s="22">
        <v>9999</v>
      </c>
      <c r="L52" s="23" t="s">
        <v>82</v>
      </c>
      <c r="M52" s="23" t="s">
        <v>82</v>
      </c>
      <c r="N52" s="206"/>
      <c r="O52" s="22">
        <v>9999</v>
      </c>
      <c r="P52" s="23" t="s">
        <v>82</v>
      </c>
      <c r="Q52" s="23" t="s">
        <v>82</v>
      </c>
      <c r="R52" s="206"/>
      <c r="S52" s="22">
        <v>9999</v>
      </c>
      <c r="T52" s="23" t="s">
        <v>82</v>
      </c>
      <c r="U52" s="23" t="s">
        <v>82</v>
      </c>
      <c r="V52" s="206"/>
      <c r="W52" s="22">
        <v>9999</v>
      </c>
      <c r="X52" s="23" t="s">
        <v>82</v>
      </c>
      <c r="Y52" s="23" t="s">
        <v>82</v>
      </c>
      <c r="Z52" s="206"/>
      <c r="AA52" s="22">
        <v>9999</v>
      </c>
      <c r="AB52" s="23" t="s">
        <v>82</v>
      </c>
      <c r="AC52" s="23" t="s">
        <v>82</v>
      </c>
      <c r="AD52" s="206"/>
      <c r="AE52" s="22">
        <v>9999</v>
      </c>
      <c r="AF52" s="23" t="s">
        <v>82</v>
      </c>
      <c r="AG52" s="23" t="s">
        <v>82</v>
      </c>
      <c r="AH52" s="206"/>
      <c r="AI52" s="22">
        <v>9999</v>
      </c>
      <c r="AJ52" s="23" t="s">
        <v>82</v>
      </c>
      <c r="AK52" s="23" t="s">
        <v>82</v>
      </c>
      <c r="AL52" s="206"/>
      <c r="AM52" s="22">
        <v>9999</v>
      </c>
      <c r="AN52" s="23" t="s">
        <v>82</v>
      </c>
      <c r="AO52" s="23" t="s">
        <v>82</v>
      </c>
      <c r="AP52" s="206"/>
      <c r="AQ52" s="22">
        <v>9999</v>
      </c>
      <c r="AR52" s="23" t="s">
        <v>82</v>
      </c>
      <c r="AS52" s="23" t="s">
        <v>82</v>
      </c>
      <c r="AT52" s="206"/>
      <c r="AU52" s="22">
        <v>9999</v>
      </c>
      <c r="AV52" s="23" t="s">
        <v>82</v>
      </c>
      <c r="AW52" s="23" t="s">
        <v>82</v>
      </c>
      <c r="AX52" s="206"/>
      <c r="AY52" s="206"/>
    </row>
    <row r="53" spans="1:51" s="116" customFormat="1" ht="16.5" thickTop="1" thickBot="1" x14ac:dyDescent="0.3">
      <c r="A53" s="209"/>
      <c r="B53" s="20"/>
      <c r="C53" s="22">
        <v>9999</v>
      </c>
      <c r="D53" s="23" t="s">
        <v>82</v>
      </c>
      <c r="E53" s="23" t="s">
        <v>82</v>
      </c>
      <c r="F53" s="21"/>
      <c r="G53" s="22">
        <v>9999</v>
      </c>
      <c r="H53" s="223" t="s">
        <v>82</v>
      </c>
      <c r="I53" s="23" t="s">
        <v>82</v>
      </c>
      <c r="J53" s="21"/>
      <c r="K53" s="22">
        <v>9999</v>
      </c>
      <c r="L53" s="23" t="s">
        <v>82</v>
      </c>
      <c r="M53" s="23" t="s">
        <v>82</v>
      </c>
      <c r="N53" s="206"/>
      <c r="O53" s="22">
        <v>9999</v>
      </c>
      <c r="P53" s="23" t="s">
        <v>82</v>
      </c>
      <c r="Q53" s="23" t="s">
        <v>82</v>
      </c>
      <c r="R53" s="206"/>
      <c r="S53" s="22">
        <v>9999</v>
      </c>
      <c r="T53" s="23" t="s">
        <v>82</v>
      </c>
      <c r="U53" s="23" t="s">
        <v>82</v>
      </c>
      <c r="V53" s="206"/>
      <c r="W53" s="22">
        <v>9999</v>
      </c>
      <c r="X53" s="23" t="s">
        <v>82</v>
      </c>
      <c r="Y53" s="23" t="s">
        <v>82</v>
      </c>
      <c r="Z53" s="206"/>
      <c r="AA53" s="22">
        <v>9999</v>
      </c>
      <c r="AB53" s="23" t="s">
        <v>82</v>
      </c>
      <c r="AC53" s="23" t="s">
        <v>82</v>
      </c>
      <c r="AD53" s="206"/>
      <c r="AE53" s="22">
        <v>9999</v>
      </c>
      <c r="AF53" s="23" t="s">
        <v>82</v>
      </c>
      <c r="AG53" s="23" t="s">
        <v>82</v>
      </c>
      <c r="AH53" s="206"/>
      <c r="AI53" s="22">
        <v>9999</v>
      </c>
      <c r="AJ53" s="23" t="s">
        <v>82</v>
      </c>
      <c r="AK53" s="23" t="s">
        <v>82</v>
      </c>
      <c r="AL53" s="206"/>
      <c r="AM53" s="22">
        <v>9999</v>
      </c>
      <c r="AN53" s="23" t="s">
        <v>82</v>
      </c>
      <c r="AO53" s="23" t="s">
        <v>82</v>
      </c>
      <c r="AP53" s="206"/>
      <c r="AQ53" s="22">
        <v>9999</v>
      </c>
      <c r="AR53" s="23" t="s">
        <v>82</v>
      </c>
      <c r="AS53" s="23" t="s">
        <v>82</v>
      </c>
      <c r="AT53" s="206"/>
      <c r="AU53" s="22">
        <v>9999</v>
      </c>
      <c r="AV53" s="23" t="s">
        <v>82</v>
      </c>
      <c r="AW53" s="23" t="s">
        <v>82</v>
      </c>
      <c r="AX53" s="206"/>
      <c r="AY53" s="206"/>
    </row>
    <row r="54" spans="1:51" s="116" customFormat="1" ht="16.5" thickTop="1" thickBot="1" x14ac:dyDescent="0.3">
      <c r="A54" s="209"/>
      <c r="B54" s="20"/>
      <c r="C54" s="22">
        <v>9999</v>
      </c>
      <c r="D54" s="23" t="s">
        <v>82</v>
      </c>
      <c r="E54" s="23" t="s">
        <v>82</v>
      </c>
      <c r="F54" s="21"/>
      <c r="G54" s="22">
        <v>9999</v>
      </c>
      <c r="H54" s="223" t="s">
        <v>82</v>
      </c>
      <c r="I54" s="23" t="s">
        <v>82</v>
      </c>
      <c r="J54" s="21"/>
      <c r="K54" s="22">
        <v>9999</v>
      </c>
      <c r="L54" s="23" t="s">
        <v>82</v>
      </c>
      <c r="M54" s="23" t="s">
        <v>82</v>
      </c>
      <c r="N54" s="206"/>
      <c r="O54" s="22">
        <v>9999</v>
      </c>
      <c r="P54" s="23" t="s">
        <v>82</v>
      </c>
      <c r="Q54" s="23" t="s">
        <v>82</v>
      </c>
      <c r="R54" s="206"/>
      <c r="S54" s="22">
        <v>9999</v>
      </c>
      <c r="T54" s="23" t="s">
        <v>82</v>
      </c>
      <c r="U54" s="23" t="s">
        <v>82</v>
      </c>
      <c r="V54" s="206"/>
      <c r="W54" s="22">
        <v>9999</v>
      </c>
      <c r="X54" s="23" t="s">
        <v>82</v>
      </c>
      <c r="Y54" s="23" t="s">
        <v>82</v>
      </c>
      <c r="Z54" s="206"/>
      <c r="AA54" s="22">
        <v>9999</v>
      </c>
      <c r="AB54" s="23" t="s">
        <v>82</v>
      </c>
      <c r="AC54" s="23" t="s">
        <v>82</v>
      </c>
      <c r="AD54" s="206"/>
      <c r="AE54" s="22">
        <v>9999</v>
      </c>
      <c r="AF54" s="23" t="s">
        <v>82</v>
      </c>
      <c r="AG54" s="23" t="s">
        <v>82</v>
      </c>
      <c r="AH54" s="206"/>
      <c r="AI54" s="22">
        <v>9999</v>
      </c>
      <c r="AJ54" s="23" t="s">
        <v>82</v>
      </c>
      <c r="AK54" s="23" t="s">
        <v>82</v>
      </c>
      <c r="AL54" s="206"/>
      <c r="AM54" s="22">
        <v>9999</v>
      </c>
      <c r="AN54" s="23" t="s">
        <v>82</v>
      </c>
      <c r="AO54" s="23" t="s">
        <v>82</v>
      </c>
      <c r="AP54" s="206"/>
      <c r="AQ54" s="22">
        <v>9999</v>
      </c>
      <c r="AR54" s="23" t="s">
        <v>82</v>
      </c>
      <c r="AS54" s="23" t="s">
        <v>82</v>
      </c>
      <c r="AT54" s="206"/>
      <c r="AU54" s="22">
        <v>9999</v>
      </c>
      <c r="AV54" s="23" t="s">
        <v>82</v>
      </c>
      <c r="AW54" s="23" t="s">
        <v>82</v>
      </c>
      <c r="AX54" s="206"/>
      <c r="AY54" s="206"/>
    </row>
    <row r="55" spans="1:51" s="116" customFormat="1" ht="16.5" thickTop="1" thickBot="1" x14ac:dyDescent="0.3">
      <c r="A55" s="209"/>
      <c r="B55" s="20"/>
      <c r="C55" s="22">
        <v>9999</v>
      </c>
      <c r="D55" s="23" t="s">
        <v>82</v>
      </c>
      <c r="E55" s="23" t="s">
        <v>82</v>
      </c>
      <c r="F55" s="21"/>
      <c r="G55" s="22">
        <v>9999</v>
      </c>
      <c r="H55" s="223" t="s">
        <v>82</v>
      </c>
      <c r="I55" s="23" t="s">
        <v>82</v>
      </c>
      <c r="J55" s="21"/>
      <c r="K55" s="22">
        <v>9999</v>
      </c>
      <c r="L55" s="23" t="s">
        <v>82</v>
      </c>
      <c r="M55" s="23" t="s">
        <v>82</v>
      </c>
      <c r="N55" s="206"/>
      <c r="O55" s="22">
        <v>9999</v>
      </c>
      <c r="P55" s="23" t="s">
        <v>82</v>
      </c>
      <c r="Q55" s="23" t="s">
        <v>82</v>
      </c>
      <c r="R55" s="206"/>
      <c r="S55" s="22">
        <v>9999</v>
      </c>
      <c r="T55" s="23" t="s">
        <v>82</v>
      </c>
      <c r="U55" s="23" t="s">
        <v>82</v>
      </c>
      <c r="V55" s="206"/>
      <c r="W55" s="22">
        <v>9999</v>
      </c>
      <c r="X55" s="23" t="s">
        <v>82</v>
      </c>
      <c r="Y55" s="23" t="s">
        <v>82</v>
      </c>
      <c r="Z55" s="206"/>
      <c r="AA55" s="22">
        <v>9999</v>
      </c>
      <c r="AB55" s="23" t="s">
        <v>82</v>
      </c>
      <c r="AC55" s="23" t="s">
        <v>82</v>
      </c>
      <c r="AD55" s="206"/>
      <c r="AE55" s="22">
        <v>9999</v>
      </c>
      <c r="AF55" s="23" t="s">
        <v>82</v>
      </c>
      <c r="AG55" s="23" t="s">
        <v>82</v>
      </c>
      <c r="AH55" s="206"/>
      <c r="AI55" s="22">
        <v>9999</v>
      </c>
      <c r="AJ55" s="23" t="s">
        <v>82</v>
      </c>
      <c r="AK55" s="23" t="s">
        <v>82</v>
      </c>
      <c r="AL55" s="206"/>
      <c r="AM55" s="22">
        <v>9999</v>
      </c>
      <c r="AN55" s="23" t="s">
        <v>82</v>
      </c>
      <c r="AO55" s="23" t="s">
        <v>82</v>
      </c>
      <c r="AP55" s="206"/>
      <c r="AQ55" s="22">
        <v>9999</v>
      </c>
      <c r="AR55" s="23" t="s">
        <v>82</v>
      </c>
      <c r="AS55" s="23" t="s">
        <v>82</v>
      </c>
      <c r="AT55" s="206"/>
      <c r="AU55" s="22">
        <v>9999</v>
      </c>
      <c r="AV55" s="23" t="s">
        <v>82</v>
      </c>
      <c r="AW55" s="23" t="s">
        <v>82</v>
      </c>
      <c r="AX55" s="206"/>
      <c r="AY55" s="206"/>
    </row>
    <row r="56" spans="1:51" s="116" customFormat="1" ht="16.5" thickTop="1" thickBot="1" x14ac:dyDescent="0.3">
      <c r="A56" s="209"/>
      <c r="B56" s="20"/>
      <c r="C56" s="22">
        <v>9999</v>
      </c>
      <c r="D56" s="23" t="s">
        <v>82</v>
      </c>
      <c r="E56" s="23" t="s">
        <v>82</v>
      </c>
      <c r="F56" s="21"/>
      <c r="G56" s="22">
        <v>9999</v>
      </c>
      <c r="H56" s="223" t="s">
        <v>82</v>
      </c>
      <c r="I56" s="23" t="s">
        <v>82</v>
      </c>
      <c r="J56" s="21"/>
      <c r="K56" s="22">
        <v>9999</v>
      </c>
      <c r="L56" s="23" t="s">
        <v>82</v>
      </c>
      <c r="M56" s="23" t="s">
        <v>82</v>
      </c>
      <c r="N56" s="206"/>
      <c r="O56" s="22">
        <v>9999</v>
      </c>
      <c r="P56" s="23" t="s">
        <v>82</v>
      </c>
      <c r="Q56" s="23" t="s">
        <v>82</v>
      </c>
      <c r="R56" s="206"/>
      <c r="S56" s="22">
        <v>9999</v>
      </c>
      <c r="T56" s="23" t="s">
        <v>82</v>
      </c>
      <c r="U56" s="23" t="s">
        <v>82</v>
      </c>
      <c r="V56" s="206"/>
      <c r="W56" s="22">
        <v>9999</v>
      </c>
      <c r="X56" s="23" t="s">
        <v>82</v>
      </c>
      <c r="Y56" s="23" t="s">
        <v>82</v>
      </c>
      <c r="Z56" s="206"/>
      <c r="AA56" s="22">
        <v>9999</v>
      </c>
      <c r="AB56" s="23" t="s">
        <v>82</v>
      </c>
      <c r="AC56" s="23" t="s">
        <v>82</v>
      </c>
      <c r="AD56" s="206"/>
      <c r="AE56" s="22">
        <v>9999</v>
      </c>
      <c r="AF56" s="23" t="s">
        <v>82</v>
      </c>
      <c r="AG56" s="23" t="s">
        <v>82</v>
      </c>
      <c r="AH56" s="206"/>
      <c r="AI56" s="22">
        <v>9999</v>
      </c>
      <c r="AJ56" s="23" t="s">
        <v>82</v>
      </c>
      <c r="AK56" s="23" t="s">
        <v>82</v>
      </c>
      <c r="AL56" s="206"/>
      <c r="AM56" s="22">
        <v>9999</v>
      </c>
      <c r="AN56" s="23" t="s">
        <v>82</v>
      </c>
      <c r="AO56" s="23" t="s">
        <v>82</v>
      </c>
      <c r="AP56" s="206"/>
      <c r="AQ56" s="22">
        <v>9999</v>
      </c>
      <c r="AR56" s="23" t="s">
        <v>82</v>
      </c>
      <c r="AS56" s="23" t="s">
        <v>82</v>
      </c>
      <c r="AT56" s="206"/>
      <c r="AU56" s="22">
        <v>9999</v>
      </c>
      <c r="AV56" s="23" t="s">
        <v>82</v>
      </c>
      <c r="AW56" s="23" t="s">
        <v>82</v>
      </c>
      <c r="AX56" s="206"/>
      <c r="AY56" s="206"/>
    </row>
    <row r="57" spans="1:51" s="116" customFormat="1" ht="16.5" thickTop="1" thickBot="1" x14ac:dyDescent="0.3">
      <c r="A57" s="209"/>
      <c r="B57" s="20"/>
      <c r="C57" s="22">
        <v>9999</v>
      </c>
      <c r="D57" s="23" t="s">
        <v>82</v>
      </c>
      <c r="E57" s="23" t="s">
        <v>82</v>
      </c>
      <c r="F57" s="21"/>
      <c r="G57" s="22">
        <v>9999</v>
      </c>
      <c r="H57" s="223" t="s">
        <v>82</v>
      </c>
      <c r="I57" s="23" t="s">
        <v>82</v>
      </c>
      <c r="J57" s="21"/>
      <c r="K57" s="22">
        <v>9999</v>
      </c>
      <c r="L57" s="23" t="s">
        <v>82</v>
      </c>
      <c r="M57" s="23" t="s">
        <v>82</v>
      </c>
      <c r="N57" s="206"/>
      <c r="O57" s="22">
        <v>9999</v>
      </c>
      <c r="P57" s="23" t="s">
        <v>82</v>
      </c>
      <c r="Q57" s="23" t="s">
        <v>82</v>
      </c>
      <c r="R57" s="206"/>
      <c r="S57" s="22">
        <v>9999</v>
      </c>
      <c r="T57" s="23" t="s">
        <v>82</v>
      </c>
      <c r="U57" s="23" t="s">
        <v>82</v>
      </c>
      <c r="V57" s="206"/>
      <c r="W57" s="22">
        <v>9999</v>
      </c>
      <c r="X57" s="23" t="s">
        <v>82</v>
      </c>
      <c r="Y57" s="23" t="s">
        <v>82</v>
      </c>
      <c r="Z57" s="206"/>
      <c r="AA57" s="22">
        <v>9999</v>
      </c>
      <c r="AB57" s="23" t="s">
        <v>82</v>
      </c>
      <c r="AC57" s="23" t="s">
        <v>82</v>
      </c>
      <c r="AD57" s="206"/>
      <c r="AE57" s="22">
        <v>9999</v>
      </c>
      <c r="AF57" s="23" t="s">
        <v>82</v>
      </c>
      <c r="AG57" s="23" t="s">
        <v>82</v>
      </c>
      <c r="AH57" s="206"/>
      <c r="AI57" s="22">
        <v>9999</v>
      </c>
      <c r="AJ57" s="23" t="s">
        <v>82</v>
      </c>
      <c r="AK57" s="23" t="s">
        <v>82</v>
      </c>
      <c r="AL57" s="206"/>
      <c r="AM57" s="22">
        <v>9999</v>
      </c>
      <c r="AN57" s="23" t="s">
        <v>82</v>
      </c>
      <c r="AO57" s="23" t="s">
        <v>82</v>
      </c>
      <c r="AP57" s="206"/>
      <c r="AQ57" s="22">
        <v>9999</v>
      </c>
      <c r="AR57" s="23" t="s">
        <v>82</v>
      </c>
      <c r="AS57" s="23" t="s">
        <v>82</v>
      </c>
      <c r="AT57" s="206"/>
      <c r="AU57" s="22">
        <v>9999</v>
      </c>
      <c r="AV57" s="23" t="s">
        <v>82</v>
      </c>
      <c r="AW57" s="23" t="s">
        <v>82</v>
      </c>
      <c r="AX57" s="206"/>
      <c r="AY57" s="206"/>
    </row>
    <row r="58" spans="1:51" s="116" customFormat="1" ht="16.5" thickTop="1" thickBot="1" x14ac:dyDescent="0.3">
      <c r="A58" s="209"/>
      <c r="B58" s="20"/>
      <c r="C58" s="22">
        <v>9999</v>
      </c>
      <c r="D58" s="23" t="s">
        <v>82</v>
      </c>
      <c r="E58" s="23" t="s">
        <v>82</v>
      </c>
      <c r="F58" s="21"/>
      <c r="G58" s="22">
        <v>9999</v>
      </c>
      <c r="H58" s="223" t="s">
        <v>82</v>
      </c>
      <c r="I58" s="23" t="s">
        <v>82</v>
      </c>
      <c r="J58" s="21"/>
      <c r="K58" s="22">
        <v>9999</v>
      </c>
      <c r="L58" s="23" t="s">
        <v>82</v>
      </c>
      <c r="M58" s="23" t="s">
        <v>82</v>
      </c>
      <c r="N58" s="206"/>
      <c r="O58" s="22">
        <v>9999</v>
      </c>
      <c r="P58" s="23" t="s">
        <v>82</v>
      </c>
      <c r="Q58" s="23" t="s">
        <v>82</v>
      </c>
      <c r="R58" s="206"/>
      <c r="S58" s="22">
        <v>9999</v>
      </c>
      <c r="T58" s="23" t="s">
        <v>82</v>
      </c>
      <c r="U58" s="23" t="s">
        <v>82</v>
      </c>
      <c r="V58" s="206"/>
      <c r="W58" s="22">
        <v>9999</v>
      </c>
      <c r="X58" s="23" t="s">
        <v>82</v>
      </c>
      <c r="Y58" s="23" t="s">
        <v>82</v>
      </c>
      <c r="Z58" s="206"/>
      <c r="AA58" s="22">
        <v>9999</v>
      </c>
      <c r="AB58" s="23" t="s">
        <v>82</v>
      </c>
      <c r="AC58" s="23" t="s">
        <v>82</v>
      </c>
      <c r="AD58" s="206"/>
      <c r="AE58" s="22">
        <v>9999</v>
      </c>
      <c r="AF58" s="23" t="s">
        <v>82</v>
      </c>
      <c r="AG58" s="23" t="s">
        <v>82</v>
      </c>
      <c r="AH58" s="206"/>
      <c r="AI58" s="22">
        <v>9999</v>
      </c>
      <c r="AJ58" s="23" t="s">
        <v>82</v>
      </c>
      <c r="AK58" s="23" t="s">
        <v>82</v>
      </c>
      <c r="AL58" s="206"/>
      <c r="AM58" s="22">
        <v>9999</v>
      </c>
      <c r="AN58" s="23" t="s">
        <v>82</v>
      </c>
      <c r="AO58" s="23" t="s">
        <v>82</v>
      </c>
      <c r="AP58" s="206"/>
      <c r="AQ58" s="22">
        <v>9999</v>
      </c>
      <c r="AR58" s="23" t="s">
        <v>82</v>
      </c>
      <c r="AS58" s="23" t="s">
        <v>82</v>
      </c>
      <c r="AT58" s="206"/>
      <c r="AU58" s="22">
        <v>9999</v>
      </c>
      <c r="AV58" s="23" t="s">
        <v>82</v>
      </c>
      <c r="AW58" s="23" t="s">
        <v>82</v>
      </c>
      <c r="AX58" s="206"/>
      <c r="AY58" s="206"/>
    </row>
    <row r="59" spans="1:51" s="116" customFormat="1" ht="16.5" thickTop="1" thickBot="1" x14ac:dyDescent="0.3">
      <c r="A59" s="209"/>
      <c r="B59" s="20"/>
      <c r="C59" s="22">
        <v>9999</v>
      </c>
      <c r="D59" s="23" t="s">
        <v>82</v>
      </c>
      <c r="E59" s="23" t="s">
        <v>82</v>
      </c>
      <c r="F59" s="21"/>
      <c r="G59" s="22">
        <v>9999</v>
      </c>
      <c r="H59" s="223" t="s">
        <v>82</v>
      </c>
      <c r="I59" s="23" t="s">
        <v>82</v>
      </c>
      <c r="J59" s="21"/>
      <c r="K59" s="22">
        <v>9999</v>
      </c>
      <c r="L59" s="23" t="s">
        <v>82</v>
      </c>
      <c r="M59" s="23" t="s">
        <v>82</v>
      </c>
      <c r="N59" s="206"/>
      <c r="O59" s="22">
        <v>9999</v>
      </c>
      <c r="P59" s="23" t="s">
        <v>82</v>
      </c>
      <c r="Q59" s="23" t="s">
        <v>82</v>
      </c>
      <c r="R59" s="206"/>
      <c r="S59" s="22">
        <v>9999</v>
      </c>
      <c r="T59" s="23" t="s">
        <v>82</v>
      </c>
      <c r="U59" s="23" t="s">
        <v>82</v>
      </c>
      <c r="V59" s="206"/>
      <c r="W59" s="22">
        <v>9999</v>
      </c>
      <c r="X59" s="23" t="s">
        <v>82</v>
      </c>
      <c r="Y59" s="23" t="s">
        <v>82</v>
      </c>
      <c r="Z59" s="206"/>
      <c r="AA59" s="22">
        <v>9999</v>
      </c>
      <c r="AB59" s="23" t="s">
        <v>82</v>
      </c>
      <c r="AC59" s="23" t="s">
        <v>82</v>
      </c>
      <c r="AD59" s="206"/>
      <c r="AE59" s="22">
        <v>9999</v>
      </c>
      <c r="AF59" s="23" t="s">
        <v>82</v>
      </c>
      <c r="AG59" s="23" t="s">
        <v>82</v>
      </c>
      <c r="AH59" s="206"/>
      <c r="AI59" s="22">
        <v>9999</v>
      </c>
      <c r="AJ59" s="23" t="s">
        <v>82</v>
      </c>
      <c r="AK59" s="23" t="s">
        <v>82</v>
      </c>
      <c r="AL59" s="206"/>
      <c r="AM59" s="22">
        <v>9999</v>
      </c>
      <c r="AN59" s="23" t="s">
        <v>82</v>
      </c>
      <c r="AO59" s="23" t="s">
        <v>82</v>
      </c>
      <c r="AP59" s="206"/>
      <c r="AQ59" s="22">
        <v>9999</v>
      </c>
      <c r="AR59" s="23" t="s">
        <v>82</v>
      </c>
      <c r="AS59" s="23" t="s">
        <v>82</v>
      </c>
      <c r="AT59" s="206"/>
      <c r="AU59" s="22">
        <v>9999</v>
      </c>
      <c r="AV59" s="23" t="s">
        <v>82</v>
      </c>
      <c r="AW59" s="23" t="s">
        <v>82</v>
      </c>
      <c r="AX59" s="206"/>
      <c r="AY59" s="206"/>
    </row>
    <row r="60" spans="1:51" s="116" customFormat="1" ht="16.5" thickTop="1" thickBot="1" x14ac:dyDescent="0.3">
      <c r="A60" s="209"/>
      <c r="B60" s="20"/>
      <c r="C60" s="22">
        <v>9999</v>
      </c>
      <c r="D60" s="23" t="s">
        <v>82</v>
      </c>
      <c r="E60" s="23" t="s">
        <v>82</v>
      </c>
      <c r="F60" s="21"/>
      <c r="G60" s="22">
        <v>9999</v>
      </c>
      <c r="H60" s="223" t="s">
        <v>82</v>
      </c>
      <c r="I60" s="23" t="s">
        <v>82</v>
      </c>
      <c r="J60" s="21"/>
      <c r="K60" s="22">
        <v>9999</v>
      </c>
      <c r="L60" s="23" t="s">
        <v>82</v>
      </c>
      <c r="M60" s="23" t="s">
        <v>82</v>
      </c>
      <c r="N60" s="206"/>
      <c r="O60" s="22">
        <v>9999</v>
      </c>
      <c r="P60" s="23" t="s">
        <v>82</v>
      </c>
      <c r="Q60" s="23" t="s">
        <v>82</v>
      </c>
      <c r="R60" s="206"/>
      <c r="S60" s="22">
        <v>9999</v>
      </c>
      <c r="T60" s="23" t="s">
        <v>82</v>
      </c>
      <c r="U60" s="23" t="s">
        <v>82</v>
      </c>
      <c r="V60" s="206"/>
      <c r="W60" s="22">
        <v>9999</v>
      </c>
      <c r="X60" s="23" t="s">
        <v>82</v>
      </c>
      <c r="Y60" s="23" t="s">
        <v>82</v>
      </c>
      <c r="Z60" s="206"/>
      <c r="AA60" s="22">
        <v>9999</v>
      </c>
      <c r="AB60" s="23" t="s">
        <v>82</v>
      </c>
      <c r="AC60" s="23" t="s">
        <v>82</v>
      </c>
      <c r="AD60" s="206"/>
      <c r="AE60" s="22">
        <v>9999</v>
      </c>
      <c r="AF60" s="23" t="s">
        <v>82</v>
      </c>
      <c r="AG60" s="23" t="s">
        <v>82</v>
      </c>
      <c r="AH60" s="206"/>
      <c r="AI60" s="22">
        <v>9999</v>
      </c>
      <c r="AJ60" s="23" t="s">
        <v>82</v>
      </c>
      <c r="AK60" s="23" t="s">
        <v>82</v>
      </c>
      <c r="AL60" s="206"/>
      <c r="AM60" s="22">
        <v>9999</v>
      </c>
      <c r="AN60" s="23" t="s">
        <v>82</v>
      </c>
      <c r="AO60" s="23" t="s">
        <v>82</v>
      </c>
      <c r="AP60" s="206"/>
      <c r="AQ60" s="22">
        <v>9999</v>
      </c>
      <c r="AR60" s="23" t="s">
        <v>82</v>
      </c>
      <c r="AS60" s="23" t="s">
        <v>82</v>
      </c>
      <c r="AT60" s="206"/>
      <c r="AU60" s="22">
        <v>9999</v>
      </c>
      <c r="AV60" s="23" t="s">
        <v>82</v>
      </c>
      <c r="AW60" s="23" t="s">
        <v>82</v>
      </c>
      <c r="AX60" s="206"/>
      <c r="AY60" s="206"/>
    </row>
    <row r="61" spans="1:51" s="116" customFormat="1" ht="16.5" thickTop="1" thickBot="1" x14ac:dyDescent="0.3">
      <c r="A61" s="209"/>
      <c r="B61" s="20"/>
      <c r="C61" s="22">
        <v>9999</v>
      </c>
      <c r="D61" s="23" t="s">
        <v>82</v>
      </c>
      <c r="E61" s="23" t="s">
        <v>82</v>
      </c>
      <c r="F61" s="21"/>
      <c r="G61" s="22">
        <v>9999</v>
      </c>
      <c r="H61" s="223" t="s">
        <v>82</v>
      </c>
      <c r="I61" s="23" t="s">
        <v>82</v>
      </c>
      <c r="J61" s="21"/>
      <c r="K61" s="22">
        <v>9999</v>
      </c>
      <c r="L61" s="23" t="s">
        <v>82</v>
      </c>
      <c r="M61" s="23" t="s">
        <v>82</v>
      </c>
      <c r="N61" s="206"/>
      <c r="O61" s="22">
        <v>9999</v>
      </c>
      <c r="P61" s="23" t="s">
        <v>82</v>
      </c>
      <c r="Q61" s="23" t="s">
        <v>82</v>
      </c>
      <c r="R61" s="206"/>
      <c r="S61" s="22">
        <v>9999</v>
      </c>
      <c r="T61" s="23" t="s">
        <v>82</v>
      </c>
      <c r="U61" s="23" t="s">
        <v>82</v>
      </c>
      <c r="V61" s="206"/>
      <c r="W61" s="22">
        <v>9999</v>
      </c>
      <c r="X61" s="23" t="s">
        <v>82</v>
      </c>
      <c r="Y61" s="23" t="s">
        <v>82</v>
      </c>
      <c r="Z61" s="206"/>
      <c r="AA61" s="22">
        <v>9999</v>
      </c>
      <c r="AB61" s="23" t="s">
        <v>82</v>
      </c>
      <c r="AC61" s="23" t="s">
        <v>82</v>
      </c>
      <c r="AD61" s="206"/>
      <c r="AE61" s="22">
        <v>9999</v>
      </c>
      <c r="AF61" s="23" t="s">
        <v>82</v>
      </c>
      <c r="AG61" s="23" t="s">
        <v>82</v>
      </c>
      <c r="AH61" s="206"/>
      <c r="AI61" s="22">
        <v>9999</v>
      </c>
      <c r="AJ61" s="23" t="s">
        <v>82</v>
      </c>
      <c r="AK61" s="23" t="s">
        <v>82</v>
      </c>
      <c r="AL61" s="206"/>
      <c r="AM61" s="22">
        <v>9999</v>
      </c>
      <c r="AN61" s="23" t="s">
        <v>82</v>
      </c>
      <c r="AO61" s="23" t="s">
        <v>82</v>
      </c>
      <c r="AP61" s="206"/>
      <c r="AQ61" s="22">
        <v>9999</v>
      </c>
      <c r="AR61" s="23" t="s">
        <v>82</v>
      </c>
      <c r="AS61" s="23" t="s">
        <v>82</v>
      </c>
      <c r="AT61" s="206"/>
      <c r="AU61" s="22">
        <v>9999</v>
      </c>
      <c r="AV61" s="23" t="s">
        <v>82</v>
      </c>
      <c r="AW61" s="23" t="s">
        <v>82</v>
      </c>
      <c r="AX61" s="206"/>
      <c r="AY61" s="206"/>
    </row>
    <row r="62" spans="1:51" s="116" customFormat="1" ht="16.5" thickTop="1" thickBot="1" x14ac:dyDescent="0.3">
      <c r="A62" s="209"/>
      <c r="B62" s="20"/>
      <c r="C62" s="22">
        <v>9999</v>
      </c>
      <c r="D62" s="23" t="s">
        <v>82</v>
      </c>
      <c r="E62" s="23" t="s">
        <v>82</v>
      </c>
      <c r="F62" s="21"/>
      <c r="G62" s="22">
        <v>9999</v>
      </c>
      <c r="H62" s="223" t="s">
        <v>82</v>
      </c>
      <c r="I62" s="23" t="s">
        <v>82</v>
      </c>
      <c r="J62" s="21"/>
      <c r="K62" s="22">
        <v>9999</v>
      </c>
      <c r="L62" s="23" t="s">
        <v>82</v>
      </c>
      <c r="M62" s="23" t="s">
        <v>82</v>
      </c>
      <c r="N62" s="206"/>
      <c r="O62" s="22">
        <v>9999</v>
      </c>
      <c r="P62" s="23" t="s">
        <v>82</v>
      </c>
      <c r="Q62" s="23" t="s">
        <v>82</v>
      </c>
      <c r="R62" s="206"/>
      <c r="S62" s="22">
        <v>9999</v>
      </c>
      <c r="T62" s="23" t="s">
        <v>82</v>
      </c>
      <c r="U62" s="23" t="s">
        <v>82</v>
      </c>
      <c r="V62" s="206"/>
      <c r="W62" s="22">
        <v>9999</v>
      </c>
      <c r="X62" s="23" t="s">
        <v>82</v>
      </c>
      <c r="Y62" s="23" t="s">
        <v>82</v>
      </c>
      <c r="Z62" s="206"/>
      <c r="AA62" s="22">
        <v>9999</v>
      </c>
      <c r="AB62" s="23" t="s">
        <v>82</v>
      </c>
      <c r="AC62" s="23" t="s">
        <v>82</v>
      </c>
      <c r="AD62" s="206"/>
      <c r="AE62" s="22">
        <v>9999</v>
      </c>
      <c r="AF62" s="23" t="s">
        <v>82</v>
      </c>
      <c r="AG62" s="23" t="s">
        <v>82</v>
      </c>
      <c r="AH62" s="206"/>
      <c r="AI62" s="22">
        <v>9999</v>
      </c>
      <c r="AJ62" s="23" t="s">
        <v>82</v>
      </c>
      <c r="AK62" s="23" t="s">
        <v>82</v>
      </c>
      <c r="AL62" s="206"/>
      <c r="AM62" s="22">
        <v>9999</v>
      </c>
      <c r="AN62" s="23" t="s">
        <v>82</v>
      </c>
      <c r="AO62" s="23" t="s">
        <v>82</v>
      </c>
      <c r="AP62" s="206"/>
      <c r="AQ62" s="22">
        <v>9999</v>
      </c>
      <c r="AR62" s="23" t="s">
        <v>82</v>
      </c>
      <c r="AS62" s="23" t="s">
        <v>82</v>
      </c>
      <c r="AT62" s="206"/>
      <c r="AU62" s="22">
        <v>9999</v>
      </c>
      <c r="AV62" s="23" t="s">
        <v>82</v>
      </c>
      <c r="AW62" s="23" t="s">
        <v>82</v>
      </c>
      <c r="AX62" s="206"/>
      <c r="AY62" s="206"/>
    </row>
    <row r="63" spans="1:51" s="116" customFormat="1" ht="16.5" thickTop="1" thickBot="1" x14ac:dyDescent="0.3">
      <c r="A63" s="209"/>
      <c r="B63" s="20"/>
      <c r="C63" s="22">
        <v>9999</v>
      </c>
      <c r="D63" s="23" t="s">
        <v>82</v>
      </c>
      <c r="E63" s="23" t="s">
        <v>82</v>
      </c>
      <c r="F63" s="21"/>
      <c r="G63" s="22">
        <v>9999</v>
      </c>
      <c r="H63" s="223" t="s">
        <v>82</v>
      </c>
      <c r="I63" s="23" t="s">
        <v>82</v>
      </c>
      <c r="J63" s="21"/>
      <c r="K63" s="22">
        <v>9999</v>
      </c>
      <c r="L63" s="23" t="s">
        <v>82</v>
      </c>
      <c r="M63" s="23" t="s">
        <v>82</v>
      </c>
      <c r="N63" s="206"/>
      <c r="O63" s="22">
        <v>9999</v>
      </c>
      <c r="P63" s="23" t="s">
        <v>82</v>
      </c>
      <c r="Q63" s="23" t="s">
        <v>82</v>
      </c>
      <c r="R63" s="206"/>
      <c r="S63" s="22">
        <v>9999</v>
      </c>
      <c r="T63" s="23" t="s">
        <v>82</v>
      </c>
      <c r="U63" s="23" t="s">
        <v>82</v>
      </c>
      <c r="V63" s="206"/>
      <c r="W63" s="22">
        <v>9999</v>
      </c>
      <c r="X63" s="23" t="s">
        <v>82</v>
      </c>
      <c r="Y63" s="23" t="s">
        <v>82</v>
      </c>
      <c r="Z63" s="206"/>
      <c r="AA63" s="22">
        <v>9999</v>
      </c>
      <c r="AB63" s="23" t="s">
        <v>82</v>
      </c>
      <c r="AC63" s="23" t="s">
        <v>82</v>
      </c>
      <c r="AD63" s="206"/>
      <c r="AE63" s="22">
        <v>9999</v>
      </c>
      <c r="AF63" s="23" t="s">
        <v>82</v>
      </c>
      <c r="AG63" s="23" t="s">
        <v>82</v>
      </c>
      <c r="AH63" s="206"/>
      <c r="AI63" s="22">
        <v>9999</v>
      </c>
      <c r="AJ63" s="23" t="s">
        <v>82</v>
      </c>
      <c r="AK63" s="23" t="s">
        <v>82</v>
      </c>
      <c r="AL63" s="206"/>
      <c r="AM63" s="22">
        <v>9999</v>
      </c>
      <c r="AN63" s="23" t="s">
        <v>82</v>
      </c>
      <c r="AO63" s="23" t="s">
        <v>82</v>
      </c>
      <c r="AP63" s="206"/>
      <c r="AQ63" s="22">
        <v>9999</v>
      </c>
      <c r="AR63" s="23" t="s">
        <v>82</v>
      </c>
      <c r="AS63" s="23" t="s">
        <v>82</v>
      </c>
      <c r="AT63" s="206"/>
      <c r="AU63" s="22">
        <v>9999</v>
      </c>
      <c r="AV63" s="23" t="s">
        <v>82</v>
      </c>
      <c r="AW63" s="23" t="s">
        <v>82</v>
      </c>
      <c r="AX63" s="206"/>
      <c r="AY63" s="206"/>
    </row>
    <row r="64" spans="1:51" s="116" customFormat="1" ht="16.5" thickTop="1" thickBot="1" x14ac:dyDescent="0.3">
      <c r="A64" s="209"/>
      <c r="B64" s="20"/>
      <c r="C64" s="22">
        <v>9999</v>
      </c>
      <c r="D64" s="23" t="s">
        <v>82</v>
      </c>
      <c r="E64" s="23" t="s">
        <v>82</v>
      </c>
      <c r="F64" s="21"/>
      <c r="G64" s="22">
        <v>9999</v>
      </c>
      <c r="H64" s="223" t="s">
        <v>82</v>
      </c>
      <c r="I64" s="23" t="s">
        <v>82</v>
      </c>
      <c r="J64" s="21"/>
      <c r="K64" s="22">
        <v>9999</v>
      </c>
      <c r="L64" s="23" t="s">
        <v>82</v>
      </c>
      <c r="M64" s="23" t="s">
        <v>82</v>
      </c>
      <c r="N64" s="206"/>
      <c r="O64" s="22">
        <v>9999</v>
      </c>
      <c r="P64" s="23" t="s">
        <v>82</v>
      </c>
      <c r="Q64" s="23" t="s">
        <v>82</v>
      </c>
      <c r="R64" s="206"/>
      <c r="S64" s="22">
        <v>9999</v>
      </c>
      <c r="T64" s="23" t="s">
        <v>82</v>
      </c>
      <c r="U64" s="23" t="s">
        <v>82</v>
      </c>
      <c r="V64" s="206"/>
      <c r="W64" s="22">
        <v>9999</v>
      </c>
      <c r="X64" s="23" t="s">
        <v>82</v>
      </c>
      <c r="Y64" s="23" t="s">
        <v>82</v>
      </c>
      <c r="Z64" s="206"/>
      <c r="AA64" s="22">
        <v>9999</v>
      </c>
      <c r="AB64" s="23" t="s">
        <v>82</v>
      </c>
      <c r="AC64" s="23" t="s">
        <v>82</v>
      </c>
      <c r="AD64" s="206"/>
      <c r="AE64" s="22">
        <v>9999</v>
      </c>
      <c r="AF64" s="23" t="s">
        <v>82</v>
      </c>
      <c r="AG64" s="23" t="s">
        <v>82</v>
      </c>
      <c r="AH64" s="206"/>
      <c r="AI64" s="22">
        <v>9999</v>
      </c>
      <c r="AJ64" s="23" t="s">
        <v>82</v>
      </c>
      <c r="AK64" s="23" t="s">
        <v>82</v>
      </c>
      <c r="AL64" s="206"/>
      <c r="AM64" s="22">
        <v>9999</v>
      </c>
      <c r="AN64" s="23" t="s">
        <v>82</v>
      </c>
      <c r="AO64" s="23" t="s">
        <v>82</v>
      </c>
      <c r="AP64" s="206"/>
      <c r="AQ64" s="22">
        <v>9999</v>
      </c>
      <c r="AR64" s="23" t="s">
        <v>82</v>
      </c>
      <c r="AS64" s="23" t="s">
        <v>82</v>
      </c>
      <c r="AT64" s="206"/>
      <c r="AU64" s="22">
        <v>9999</v>
      </c>
      <c r="AV64" s="23" t="s">
        <v>82</v>
      </c>
      <c r="AW64" s="23" t="s">
        <v>82</v>
      </c>
      <c r="AX64" s="206"/>
      <c r="AY64" s="206"/>
    </row>
    <row r="65" spans="1:51" s="116" customFormat="1" ht="16.5" thickTop="1" thickBot="1" x14ac:dyDescent="0.3">
      <c r="A65" s="209"/>
      <c r="B65" s="20"/>
      <c r="C65" s="22">
        <v>9999</v>
      </c>
      <c r="D65" s="23" t="s">
        <v>82</v>
      </c>
      <c r="E65" s="23" t="s">
        <v>82</v>
      </c>
      <c r="F65" s="21"/>
      <c r="G65" s="22">
        <v>9999</v>
      </c>
      <c r="H65" s="223" t="s">
        <v>82</v>
      </c>
      <c r="I65" s="23" t="s">
        <v>82</v>
      </c>
      <c r="J65" s="21"/>
      <c r="K65" s="22">
        <v>9999</v>
      </c>
      <c r="L65" s="23" t="s">
        <v>82</v>
      </c>
      <c r="M65" s="23" t="s">
        <v>82</v>
      </c>
      <c r="N65" s="206"/>
      <c r="O65" s="22">
        <v>9999</v>
      </c>
      <c r="P65" s="23" t="s">
        <v>82</v>
      </c>
      <c r="Q65" s="23" t="s">
        <v>82</v>
      </c>
      <c r="R65" s="206"/>
      <c r="S65" s="22">
        <v>9999</v>
      </c>
      <c r="T65" s="23" t="s">
        <v>82</v>
      </c>
      <c r="U65" s="23" t="s">
        <v>82</v>
      </c>
      <c r="V65" s="206"/>
      <c r="W65" s="22">
        <v>9999</v>
      </c>
      <c r="X65" s="23" t="s">
        <v>82</v>
      </c>
      <c r="Y65" s="23" t="s">
        <v>82</v>
      </c>
      <c r="Z65" s="206"/>
      <c r="AA65" s="22">
        <v>9999</v>
      </c>
      <c r="AB65" s="23" t="s">
        <v>82</v>
      </c>
      <c r="AC65" s="23" t="s">
        <v>82</v>
      </c>
      <c r="AD65" s="206"/>
      <c r="AE65" s="22">
        <v>9999</v>
      </c>
      <c r="AF65" s="23" t="s">
        <v>82</v>
      </c>
      <c r="AG65" s="23" t="s">
        <v>82</v>
      </c>
      <c r="AH65" s="206"/>
      <c r="AI65" s="22">
        <v>9999</v>
      </c>
      <c r="AJ65" s="23" t="s">
        <v>82</v>
      </c>
      <c r="AK65" s="23" t="s">
        <v>82</v>
      </c>
      <c r="AL65" s="206"/>
      <c r="AM65" s="22">
        <v>9999</v>
      </c>
      <c r="AN65" s="23" t="s">
        <v>82</v>
      </c>
      <c r="AO65" s="23" t="s">
        <v>82</v>
      </c>
      <c r="AP65" s="206"/>
      <c r="AQ65" s="22">
        <v>9999</v>
      </c>
      <c r="AR65" s="23" t="s">
        <v>82</v>
      </c>
      <c r="AS65" s="23" t="s">
        <v>82</v>
      </c>
      <c r="AT65" s="206"/>
      <c r="AU65" s="22">
        <v>9999</v>
      </c>
      <c r="AV65" s="23" t="s">
        <v>82</v>
      </c>
      <c r="AW65" s="23" t="s">
        <v>82</v>
      </c>
      <c r="AX65" s="206"/>
      <c r="AY65" s="206"/>
    </row>
    <row r="66" spans="1:51" s="116" customFormat="1" ht="16.5" thickTop="1" thickBot="1" x14ac:dyDescent="0.3">
      <c r="A66" s="209"/>
      <c r="B66" s="20"/>
      <c r="C66" s="22">
        <v>9999</v>
      </c>
      <c r="D66" s="23" t="s">
        <v>82</v>
      </c>
      <c r="E66" s="23" t="s">
        <v>82</v>
      </c>
      <c r="F66" s="21"/>
      <c r="G66" s="22">
        <v>9999</v>
      </c>
      <c r="H66" s="223" t="s">
        <v>82</v>
      </c>
      <c r="I66" s="23" t="s">
        <v>82</v>
      </c>
      <c r="J66" s="21"/>
      <c r="K66" s="22">
        <v>9999</v>
      </c>
      <c r="L66" s="23" t="s">
        <v>82</v>
      </c>
      <c r="M66" s="23" t="s">
        <v>82</v>
      </c>
      <c r="N66" s="206"/>
      <c r="O66" s="22">
        <v>9999</v>
      </c>
      <c r="P66" s="23" t="s">
        <v>82</v>
      </c>
      <c r="Q66" s="23" t="s">
        <v>82</v>
      </c>
      <c r="R66" s="206"/>
      <c r="S66" s="22">
        <v>9999</v>
      </c>
      <c r="T66" s="23" t="s">
        <v>82</v>
      </c>
      <c r="U66" s="23" t="s">
        <v>82</v>
      </c>
      <c r="V66" s="206"/>
      <c r="W66" s="22">
        <v>9999</v>
      </c>
      <c r="X66" s="23" t="s">
        <v>82</v>
      </c>
      <c r="Y66" s="23" t="s">
        <v>82</v>
      </c>
      <c r="Z66" s="206"/>
      <c r="AA66" s="22">
        <v>9999</v>
      </c>
      <c r="AB66" s="23" t="s">
        <v>82</v>
      </c>
      <c r="AC66" s="23" t="s">
        <v>82</v>
      </c>
      <c r="AD66" s="206"/>
      <c r="AE66" s="22">
        <v>9999</v>
      </c>
      <c r="AF66" s="23" t="s">
        <v>82</v>
      </c>
      <c r="AG66" s="23" t="s">
        <v>82</v>
      </c>
      <c r="AH66" s="206"/>
      <c r="AI66" s="22">
        <v>9999</v>
      </c>
      <c r="AJ66" s="23" t="s">
        <v>82</v>
      </c>
      <c r="AK66" s="23" t="s">
        <v>82</v>
      </c>
      <c r="AL66" s="206"/>
      <c r="AM66" s="22">
        <v>9999</v>
      </c>
      <c r="AN66" s="23" t="s">
        <v>82</v>
      </c>
      <c r="AO66" s="23" t="s">
        <v>82</v>
      </c>
      <c r="AP66" s="206"/>
      <c r="AQ66" s="22">
        <v>9999</v>
      </c>
      <c r="AR66" s="23" t="s">
        <v>82</v>
      </c>
      <c r="AS66" s="23" t="s">
        <v>82</v>
      </c>
      <c r="AT66" s="206"/>
      <c r="AU66" s="22">
        <v>9999</v>
      </c>
      <c r="AV66" s="23" t="s">
        <v>82</v>
      </c>
      <c r="AW66" s="23" t="s">
        <v>82</v>
      </c>
      <c r="AX66" s="206"/>
      <c r="AY66" s="206"/>
    </row>
    <row r="67" spans="1:51" s="116" customFormat="1" ht="16.5" thickTop="1" thickBot="1" x14ac:dyDescent="0.3">
      <c r="A67" s="209"/>
      <c r="B67" s="20"/>
      <c r="C67" s="22">
        <v>9999</v>
      </c>
      <c r="D67" s="23" t="s">
        <v>82</v>
      </c>
      <c r="E67" s="23" t="s">
        <v>82</v>
      </c>
      <c r="F67" s="21"/>
      <c r="G67" s="22">
        <v>9999</v>
      </c>
      <c r="H67" s="223" t="s">
        <v>82</v>
      </c>
      <c r="I67" s="23" t="s">
        <v>82</v>
      </c>
      <c r="J67" s="21"/>
      <c r="K67" s="22">
        <v>9999</v>
      </c>
      <c r="L67" s="23" t="s">
        <v>82</v>
      </c>
      <c r="M67" s="23" t="s">
        <v>82</v>
      </c>
      <c r="N67" s="206"/>
      <c r="O67" s="22">
        <v>9999</v>
      </c>
      <c r="P67" s="23" t="s">
        <v>82</v>
      </c>
      <c r="Q67" s="23" t="s">
        <v>82</v>
      </c>
      <c r="R67" s="206"/>
      <c r="S67" s="22">
        <v>9999</v>
      </c>
      <c r="T67" s="23" t="s">
        <v>82</v>
      </c>
      <c r="U67" s="23" t="s">
        <v>82</v>
      </c>
      <c r="V67" s="206"/>
      <c r="W67" s="22">
        <v>9999</v>
      </c>
      <c r="X67" s="23" t="s">
        <v>82</v>
      </c>
      <c r="Y67" s="23" t="s">
        <v>82</v>
      </c>
      <c r="Z67" s="206"/>
      <c r="AA67" s="22">
        <v>9999</v>
      </c>
      <c r="AB67" s="23" t="s">
        <v>82</v>
      </c>
      <c r="AC67" s="23" t="s">
        <v>82</v>
      </c>
      <c r="AD67" s="206"/>
      <c r="AE67" s="22">
        <v>9999</v>
      </c>
      <c r="AF67" s="23" t="s">
        <v>82</v>
      </c>
      <c r="AG67" s="23" t="s">
        <v>82</v>
      </c>
      <c r="AH67" s="206"/>
      <c r="AI67" s="22">
        <v>9999</v>
      </c>
      <c r="AJ67" s="23" t="s">
        <v>82</v>
      </c>
      <c r="AK67" s="23" t="s">
        <v>82</v>
      </c>
      <c r="AL67" s="206"/>
      <c r="AM67" s="22">
        <v>9999</v>
      </c>
      <c r="AN67" s="23" t="s">
        <v>82</v>
      </c>
      <c r="AO67" s="23" t="s">
        <v>82</v>
      </c>
      <c r="AP67" s="206"/>
      <c r="AQ67" s="22">
        <v>9999</v>
      </c>
      <c r="AR67" s="23" t="s">
        <v>82</v>
      </c>
      <c r="AS67" s="23" t="s">
        <v>82</v>
      </c>
      <c r="AT67" s="206"/>
      <c r="AU67" s="22">
        <v>9999</v>
      </c>
      <c r="AV67" s="23" t="s">
        <v>82</v>
      </c>
      <c r="AW67" s="23" t="s">
        <v>82</v>
      </c>
      <c r="AX67" s="206"/>
      <c r="AY67" s="206"/>
    </row>
    <row r="68" spans="1:51" s="116" customFormat="1" ht="16.5" thickTop="1" thickBot="1" x14ac:dyDescent="0.3">
      <c r="A68" s="209"/>
      <c r="B68" s="20"/>
      <c r="C68" s="22">
        <v>9999</v>
      </c>
      <c r="D68" s="23" t="s">
        <v>82</v>
      </c>
      <c r="E68" s="23" t="s">
        <v>82</v>
      </c>
      <c r="F68" s="21"/>
      <c r="G68" s="22">
        <v>9999</v>
      </c>
      <c r="H68" s="223" t="s">
        <v>82</v>
      </c>
      <c r="I68" s="23" t="s">
        <v>82</v>
      </c>
      <c r="J68" s="21"/>
      <c r="K68" s="22">
        <v>9999</v>
      </c>
      <c r="L68" s="23" t="s">
        <v>82</v>
      </c>
      <c r="M68" s="23" t="s">
        <v>82</v>
      </c>
      <c r="N68" s="206"/>
      <c r="O68" s="22">
        <v>9999</v>
      </c>
      <c r="P68" s="23" t="s">
        <v>82</v>
      </c>
      <c r="Q68" s="23" t="s">
        <v>82</v>
      </c>
      <c r="R68" s="206"/>
      <c r="S68" s="22">
        <v>9999</v>
      </c>
      <c r="T68" s="23" t="s">
        <v>82</v>
      </c>
      <c r="U68" s="23" t="s">
        <v>82</v>
      </c>
      <c r="V68" s="206"/>
      <c r="W68" s="22">
        <v>9999</v>
      </c>
      <c r="X68" s="23" t="s">
        <v>82</v>
      </c>
      <c r="Y68" s="23" t="s">
        <v>82</v>
      </c>
      <c r="Z68" s="206"/>
      <c r="AA68" s="22">
        <v>9999</v>
      </c>
      <c r="AB68" s="23" t="s">
        <v>82</v>
      </c>
      <c r="AC68" s="23" t="s">
        <v>82</v>
      </c>
      <c r="AD68" s="206"/>
      <c r="AE68" s="22">
        <v>9999</v>
      </c>
      <c r="AF68" s="23" t="s">
        <v>82</v>
      </c>
      <c r="AG68" s="23" t="s">
        <v>82</v>
      </c>
      <c r="AH68" s="206"/>
      <c r="AI68" s="22">
        <v>9999</v>
      </c>
      <c r="AJ68" s="23" t="s">
        <v>82</v>
      </c>
      <c r="AK68" s="23" t="s">
        <v>82</v>
      </c>
      <c r="AL68" s="206"/>
      <c r="AM68" s="22">
        <v>9999</v>
      </c>
      <c r="AN68" s="23" t="s">
        <v>82</v>
      </c>
      <c r="AO68" s="23" t="s">
        <v>82</v>
      </c>
      <c r="AP68" s="206"/>
      <c r="AQ68" s="22">
        <v>9999</v>
      </c>
      <c r="AR68" s="23" t="s">
        <v>82</v>
      </c>
      <c r="AS68" s="23" t="s">
        <v>82</v>
      </c>
      <c r="AT68" s="206"/>
      <c r="AU68" s="22">
        <v>9999</v>
      </c>
      <c r="AV68" s="23" t="s">
        <v>82</v>
      </c>
      <c r="AW68" s="23" t="s">
        <v>82</v>
      </c>
      <c r="AX68" s="206"/>
      <c r="AY68" s="206"/>
    </row>
    <row r="69" spans="1:51" s="116" customFormat="1" ht="16.5" thickTop="1" thickBot="1" x14ac:dyDescent="0.3">
      <c r="A69" s="209"/>
      <c r="B69" s="20"/>
      <c r="C69" s="22">
        <v>9999</v>
      </c>
      <c r="D69" s="23" t="s">
        <v>82</v>
      </c>
      <c r="E69" s="23" t="s">
        <v>82</v>
      </c>
      <c r="F69" s="21"/>
      <c r="G69" s="22">
        <v>9999</v>
      </c>
      <c r="H69" s="223" t="s">
        <v>82</v>
      </c>
      <c r="I69" s="23" t="s">
        <v>82</v>
      </c>
      <c r="J69" s="21"/>
      <c r="K69" s="22">
        <v>9999</v>
      </c>
      <c r="L69" s="23" t="s">
        <v>82</v>
      </c>
      <c r="M69" s="23" t="s">
        <v>82</v>
      </c>
      <c r="N69" s="206"/>
      <c r="O69" s="22">
        <v>9999</v>
      </c>
      <c r="P69" s="23" t="s">
        <v>82</v>
      </c>
      <c r="Q69" s="23" t="s">
        <v>82</v>
      </c>
      <c r="R69" s="206"/>
      <c r="S69" s="22">
        <v>9999</v>
      </c>
      <c r="T69" s="23" t="s">
        <v>82</v>
      </c>
      <c r="U69" s="23" t="s">
        <v>82</v>
      </c>
      <c r="V69" s="206"/>
      <c r="W69" s="22">
        <v>9999</v>
      </c>
      <c r="X69" s="23" t="s">
        <v>82</v>
      </c>
      <c r="Y69" s="23" t="s">
        <v>82</v>
      </c>
      <c r="Z69" s="206"/>
      <c r="AA69" s="22">
        <v>9999</v>
      </c>
      <c r="AB69" s="23" t="s">
        <v>82</v>
      </c>
      <c r="AC69" s="23" t="s">
        <v>82</v>
      </c>
      <c r="AD69" s="206"/>
      <c r="AE69" s="22">
        <v>9999</v>
      </c>
      <c r="AF69" s="23" t="s">
        <v>82</v>
      </c>
      <c r="AG69" s="23" t="s">
        <v>82</v>
      </c>
      <c r="AH69" s="206"/>
      <c r="AI69" s="22">
        <v>9999</v>
      </c>
      <c r="AJ69" s="23" t="s">
        <v>82</v>
      </c>
      <c r="AK69" s="23" t="s">
        <v>82</v>
      </c>
      <c r="AL69" s="206"/>
      <c r="AM69" s="22">
        <v>9999</v>
      </c>
      <c r="AN69" s="23" t="s">
        <v>82</v>
      </c>
      <c r="AO69" s="23" t="s">
        <v>82</v>
      </c>
      <c r="AP69" s="206"/>
      <c r="AQ69" s="22">
        <v>9999</v>
      </c>
      <c r="AR69" s="23" t="s">
        <v>82</v>
      </c>
      <c r="AS69" s="23" t="s">
        <v>82</v>
      </c>
      <c r="AT69" s="206"/>
      <c r="AU69" s="22">
        <v>9999</v>
      </c>
      <c r="AV69" s="23" t="s">
        <v>82</v>
      </c>
      <c r="AW69" s="23" t="s">
        <v>82</v>
      </c>
      <c r="AX69" s="206"/>
      <c r="AY69" s="206"/>
    </row>
    <row r="70" spans="1:51" s="116" customFormat="1" ht="16.5" thickTop="1" thickBot="1" x14ac:dyDescent="0.3">
      <c r="A70" s="209"/>
      <c r="B70" s="20"/>
      <c r="C70" s="22">
        <v>9999</v>
      </c>
      <c r="D70" s="23" t="s">
        <v>82</v>
      </c>
      <c r="E70" s="23" t="s">
        <v>82</v>
      </c>
      <c r="F70" s="21"/>
      <c r="G70" s="22">
        <v>9999</v>
      </c>
      <c r="H70" s="223" t="s">
        <v>82</v>
      </c>
      <c r="I70" s="23" t="s">
        <v>82</v>
      </c>
      <c r="J70" s="21"/>
      <c r="K70" s="22">
        <v>9999</v>
      </c>
      <c r="L70" s="23" t="s">
        <v>82</v>
      </c>
      <c r="M70" s="23" t="s">
        <v>82</v>
      </c>
      <c r="N70" s="206"/>
      <c r="O70" s="22">
        <v>9999</v>
      </c>
      <c r="P70" s="23" t="s">
        <v>82</v>
      </c>
      <c r="Q70" s="23" t="s">
        <v>82</v>
      </c>
      <c r="R70" s="206"/>
      <c r="S70" s="22">
        <v>9999</v>
      </c>
      <c r="T70" s="23" t="s">
        <v>82</v>
      </c>
      <c r="U70" s="23" t="s">
        <v>82</v>
      </c>
      <c r="V70" s="206"/>
      <c r="W70" s="22">
        <v>9999</v>
      </c>
      <c r="X70" s="23" t="s">
        <v>82</v>
      </c>
      <c r="Y70" s="23" t="s">
        <v>82</v>
      </c>
      <c r="Z70" s="206"/>
      <c r="AA70" s="22">
        <v>9999</v>
      </c>
      <c r="AB70" s="23" t="s">
        <v>82</v>
      </c>
      <c r="AC70" s="23" t="s">
        <v>82</v>
      </c>
      <c r="AD70" s="206"/>
      <c r="AE70" s="22">
        <v>9999</v>
      </c>
      <c r="AF70" s="23" t="s">
        <v>82</v>
      </c>
      <c r="AG70" s="23" t="s">
        <v>82</v>
      </c>
      <c r="AH70" s="206"/>
      <c r="AI70" s="22">
        <v>9999</v>
      </c>
      <c r="AJ70" s="23" t="s">
        <v>82</v>
      </c>
      <c r="AK70" s="23" t="s">
        <v>82</v>
      </c>
      <c r="AL70" s="206"/>
      <c r="AM70" s="22">
        <v>9999</v>
      </c>
      <c r="AN70" s="23" t="s">
        <v>82</v>
      </c>
      <c r="AO70" s="23" t="s">
        <v>82</v>
      </c>
      <c r="AP70" s="206"/>
      <c r="AQ70" s="22">
        <v>9999</v>
      </c>
      <c r="AR70" s="23" t="s">
        <v>82</v>
      </c>
      <c r="AS70" s="23" t="s">
        <v>82</v>
      </c>
      <c r="AT70" s="206"/>
      <c r="AU70" s="22">
        <v>9999</v>
      </c>
      <c r="AV70" s="23" t="s">
        <v>82</v>
      </c>
      <c r="AW70" s="23" t="s">
        <v>82</v>
      </c>
      <c r="AX70" s="206"/>
      <c r="AY70" s="206"/>
    </row>
    <row r="71" spans="1:51" s="116" customFormat="1" ht="16.5" thickTop="1" thickBot="1" x14ac:dyDescent="0.3">
      <c r="A71" s="209"/>
      <c r="B71" s="20"/>
      <c r="C71" s="22">
        <v>9999</v>
      </c>
      <c r="D71" s="23" t="s">
        <v>82</v>
      </c>
      <c r="E71" s="23" t="s">
        <v>82</v>
      </c>
      <c r="F71" s="21"/>
      <c r="G71" s="22">
        <v>9999</v>
      </c>
      <c r="H71" s="223" t="s">
        <v>82</v>
      </c>
      <c r="I71" s="23" t="s">
        <v>82</v>
      </c>
      <c r="J71" s="21"/>
      <c r="K71" s="22">
        <v>9999</v>
      </c>
      <c r="L71" s="23" t="s">
        <v>82</v>
      </c>
      <c r="M71" s="23" t="s">
        <v>82</v>
      </c>
      <c r="N71" s="206"/>
      <c r="O71" s="22">
        <v>9999</v>
      </c>
      <c r="P71" s="23" t="s">
        <v>82</v>
      </c>
      <c r="Q71" s="23" t="s">
        <v>82</v>
      </c>
      <c r="R71" s="206"/>
      <c r="S71" s="22">
        <v>9999</v>
      </c>
      <c r="T71" s="23" t="s">
        <v>82</v>
      </c>
      <c r="U71" s="23" t="s">
        <v>82</v>
      </c>
      <c r="V71" s="206"/>
      <c r="W71" s="22">
        <v>9999</v>
      </c>
      <c r="X71" s="23" t="s">
        <v>82</v>
      </c>
      <c r="Y71" s="23" t="s">
        <v>82</v>
      </c>
      <c r="Z71" s="206"/>
      <c r="AA71" s="22">
        <v>9999</v>
      </c>
      <c r="AB71" s="23" t="s">
        <v>82</v>
      </c>
      <c r="AC71" s="23" t="s">
        <v>82</v>
      </c>
      <c r="AD71" s="206"/>
      <c r="AE71" s="22">
        <v>9999</v>
      </c>
      <c r="AF71" s="23" t="s">
        <v>82</v>
      </c>
      <c r="AG71" s="23" t="s">
        <v>82</v>
      </c>
      <c r="AH71" s="206"/>
      <c r="AI71" s="22">
        <v>9999</v>
      </c>
      <c r="AJ71" s="23" t="s">
        <v>82</v>
      </c>
      <c r="AK71" s="23" t="s">
        <v>82</v>
      </c>
      <c r="AL71" s="206"/>
      <c r="AM71" s="22">
        <v>9999</v>
      </c>
      <c r="AN71" s="23" t="s">
        <v>82</v>
      </c>
      <c r="AO71" s="23" t="s">
        <v>82</v>
      </c>
      <c r="AP71" s="206"/>
      <c r="AQ71" s="22">
        <v>9999</v>
      </c>
      <c r="AR71" s="23" t="s">
        <v>82</v>
      </c>
      <c r="AS71" s="23" t="s">
        <v>82</v>
      </c>
      <c r="AT71" s="206"/>
      <c r="AU71" s="22">
        <v>9999</v>
      </c>
      <c r="AV71" s="23" t="s">
        <v>82</v>
      </c>
      <c r="AW71" s="23" t="s">
        <v>82</v>
      </c>
      <c r="AX71" s="206"/>
      <c r="AY71" s="206"/>
    </row>
    <row r="72" spans="1:51" s="116" customFormat="1" ht="16.5" thickTop="1" thickBot="1" x14ac:dyDescent="0.3">
      <c r="A72" s="209"/>
      <c r="B72" s="20"/>
      <c r="C72" s="22">
        <v>9999</v>
      </c>
      <c r="D72" s="23" t="s">
        <v>82</v>
      </c>
      <c r="E72" s="23" t="s">
        <v>82</v>
      </c>
      <c r="F72" s="21"/>
      <c r="G72" s="22">
        <v>9999</v>
      </c>
      <c r="H72" s="223" t="s">
        <v>82</v>
      </c>
      <c r="I72" s="23" t="s">
        <v>82</v>
      </c>
      <c r="J72" s="21"/>
      <c r="K72" s="22">
        <v>9999</v>
      </c>
      <c r="L72" s="23" t="s">
        <v>82</v>
      </c>
      <c r="M72" s="23" t="s">
        <v>82</v>
      </c>
      <c r="N72" s="206"/>
      <c r="O72" s="22">
        <v>9999</v>
      </c>
      <c r="P72" s="23" t="s">
        <v>82</v>
      </c>
      <c r="Q72" s="23" t="s">
        <v>82</v>
      </c>
      <c r="R72" s="206"/>
      <c r="S72" s="22">
        <v>9999</v>
      </c>
      <c r="T72" s="23" t="s">
        <v>82</v>
      </c>
      <c r="U72" s="23" t="s">
        <v>82</v>
      </c>
      <c r="V72" s="206"/>
      <c r="W72" s="22">
        <v>9999</v>
      </c>
      <c r="X72" s="23" t="s">
        <v>82</v>
      </c>
      <c r="Y72" s="23" t="s">
        <v>82</v>
      </c>
      <c r="Z72" s="206"/>
      <c r="AA72" s="22">
        <v>9999</v>
      </c>
      <c r="AB72" s="23" t="s">
        <v>82</v>
      </c>
      <c r="AC72" s="23" t="s">
        <v>82</v>
      </c>
      <c r="AD72" s="206"/>
      <c r="AE72" s="22">
        <v>9999</v>
      </c>
      <c r="AF72" s="23" t="s">
        <v>82</v>
      </c>
      <c r="AG72" s="23" t="s">
        <v>82</v>
      </c>
      <c r="AH72" s="206"/>
      <c r="AI72" s="22">
        <v>9999</v>
      </c>
      <c r="AJ72" s="23" t="s">
        <v>82</v>
      </c>
      <c r="AK72" s="23" t="s">
        <v>82</v>
      </c>
      <c r="AL72" s="206"/>
      <c r="AM72" s="22">
        <v>9999</v>
      </c>
      <c r="AN72" s="23" t="s">
        <v>82</v>
      </c>
      <c r="AO72" s="23" t="s">
        <v>82</v>
      </c>
      <c r="AP72" s="206"/>
      <c r="AQ72" s="22">
        <v>9999</v>
      </c>
      <c r="AR72" s="23" t="s">
        <v>82</v>
      </c>
      <c r="AS72" s="23" t="s">
        <v>82</v>
      </c>
      <c r="AT72" s="206"/>
      <c r="AU72" s="22">
        <v>9999</v>
      </c>
      <c r="AV72" s="23" t="s">
        <v>82</v>
      </c>
      <c r="AW72" s="23" t="s">
        <v>82</v>
      </c>
      <c r="AX72" s="206"/>
      <c r="AY72" s="206"/>
    </row>
    <row r="73" spans="1:51" s="116" customFormat="1" ht="16.5" thickTop="1" thickBot="1" x14ac:dyDescent="0.3">
      <c r="A73" s="209"/>
      <c r="B73" s="20"/>
      <c r="C73" s="22">
        <v>9999</v>
      </c>
      <c r="D73" s="23" t="s">
        <v>82</v>
      </c>
      <c r="E73" s="23" t="s">
        <v>82</v>
      </c>
      <c r="F73" s="21"/>
      <c r="G73" s="22">
        <v>9999</v>
      </c>
      <c r="H73" s="223" t="s">
        <v>82</v>
      </c>
      <c r="I73" s="23" t="s">
        <v>82</v>
      </c>
      <c r="J73" s="21"/>
      <c r="K73" s="22">
        <v>9999</v>
      </c>
      <c r="L73" s="23" t="s">
        <v>82</v>
      </c>
      <c r="M73" s="23" t="s">
        <v>82</v>
      </c>
      <c r="N73" s="206"/>
      <c r="O73" s="22">
        <v>9999</v>
      </c>
      <c r="P73" s="23" t="s">
        <v>82</v>
      </c>
      <c r="Q73" s="23" t="s">
        <v>82</v>
      </c>
      <c r="R73" s="206"/>
      <c r="S73" s="22">
        <v>9999</v>
      </c>
      <c r="T73" s="23" t="s">
        <v>82</v>
      </c>
      <c r="U73" s="23" t="s">
        <v>82</v>
      </c>
      <c r="V73" s="206"/>
      <c r="W73" s="22">
        <v>9999</v>
      </c>
      <c r="X73" s="23" t="s">
        <v>82</v>
      </c>
      <c r="Y73" s="23" t="s">
        <v>82</v>
      </c>
      <c r="Z73" s="206"/>
      <c r="AA73" s="22">
        <v>9999</v>
      </c>
      <c r="AB73" s="23" t="s">
        <v>82</v>
      </c>
      <c r="AC73" s="23" t="s">
        <v>82</v>
      </c>
      <c r="AD73" s="206"/>
      <c r="AE73" s="22">
        <v>9999</v>
      </c>
      <c r="AF73" s="23" t="s">
        <v>82</v>
      </c>
      <c r="AG73" s="23" t="s">
        <v>82</v>
      </c>
      <c r="AH73" s="206"/>
      <c r="AI73" s="22">
        <v>9999</v>
      </c>
      <c r="AJ73" s="23" t="s">
        <v>82</v>
      </c>
      <c r="AK73" s="23" t="s">
        <v>82</v>
      </c>
      <c r="AL73" s="206"/>
      <c r="AM73" s="22">
        <v>9999</v>
      </c>
      <c r="AN73" s="23" t="s">
        <v>82</v>
      </c>
      <c r="AO73" s="23" t="s">
        <v>82</v>
      </c>
      <c r="AP73" s="206"/>
      <c r="AQ73" s="22">
        <v>9999</v>
      </c>
      <c r="AR73" s="23" t="s">
        <v>82</v>
      </c>
      <c r="AS73" s="23" t="s">
        <v>82</v>
      </c>
      <c r="AT73" s="206"/>
      <c r="AU73" s="22">
        <v>9999</v>
      </c>
      <c r="AV73" s="23" t="s">
        <v>82</v>
      </c>
      <c r="AW73" s="23" t="s">
        <v>82</v>
      </c>
      <c r="AX73" s="206"/>
      <c r="AY73" s="206"/>
    </row>
    <row r="74" spans="1:51" s="116" customFormat="1" ht="16.5" thickTop="1" thickBot="1" x14ac:dyDescent="0.3">
      <c r="A74" s="209"/>
      <c r="B74" s="20"/>
      <c r="C74" s="22">
        <v>9999</v>
      </c>
      <c r="D74" s="23" t="s">
        <v>82</v>
      </c>
      <c r="E74" s="23" t="s">
        <v>82</v>
      </c>
      <c r="F74" s="21"/>
      <c r="G74" s="22">
        <v>9999</v>
      </c>
      <c r="H74" s="223" t="s">
        <v>82</v>
      </c>
      <c r="I74" s="23" t="s">
        <v>82</v>
      </c>
      <c r="J74" s="21"/>
      <c r="K74" s="22">
        <v>9999</v>
      </c>
      <c r="L74" s="23" t="s">
        <v>82</v>
      </c>
      <c r="M74" s="23" t="s">
        <v>82</v>
      </c>
      <c r="N74" s="206"/>
      <c r="O74" s="22">
        <v>9999</v>
      </c>
      <c r="P74" s="23" t="s">
        <v>82</v>
      </c>
      <c r="Q74" s="23" t="s">
        <v>82</v>
      </c>
      <c r="R74" s="206"/>
      <c r="S74" s="22">
        <v>9999</v>
      </c>
      <c r="T74" s="23" t="s">
        <v>82</v>
      </c>
      <c r="U74" s="23" t="s">
        <v>82</v>
      </c>
      <c r="V74" s="206"/>
      <c r="W74" s="22">
        <v>9999</v>
      </c>
      <c r="X74" s="23" t="s">
        <v>82</v>
      </c>
      <c r="Y74" s="23" t="s">
        <v>82</v>
      </c>
      <c r="Z74" s="206"/>
      <c r="AA74" s="22">
        <v>9999</v>
      </c>
      <c r="AB74" s="23" t="s">
        <v>82</v>
      </c>
      <c r="AC74" s="23" t="s">
        <v>82</v>
      </c>
      <c r="AD74" s="206"/>
      <c r="AE74" s="22">
        <v>9999</v>
      </c>
      <c r="AF74" s="23" t="s">
        <v>82</v>
      </c>
      <c r="AG74" s="23" t="s">
        <v>82</v>
      </c>
      <c r="AH74" s="206"/>
      <c r="AI74" s="22">
        <v>9999</v>
      </c>
      <c r="AJ74" s="23" t="s">
        <v>82</v>
      </c>
      <c r="AK74" s="23" t="s">
        <v>82</v>
      </c>
      <c r="AL74" s="206"/>
      <c r="AM74" s="22">
        <v>9999</v>
      </c>
      <c r="AN74" s="23" t="s">
        <v>82</v>
      </c>
      <c r="AO74" s="23" t="s">
        <v>82</v>
      </c>
      <c r="AP74" s="206"/>
      <c r="AQ74" s="22">
        <v>9999</v>
      </c>
      <c r="AR74" s="23" t="s">
        <v>82</v>
      </c>
      <c r="AS74" s="23" t="s">
        <v>82</v>
      </c>
      <c r="AT74" s="206"/>
      <c r="AU74" s="22">
        <v>9999</v>
      </c>
      <c r="AV74" s="23" t="s">
        <v>82</v>
      </c>
      <c r="AW74" s="23" t="s">
        <v>82</v>
      </c>
      <c r="AX74" s="206"/>
      <c r="AY74" s="206"/>
    </row>
    <row r="75" spans="1:51" s="116" customFormat="1" ht="16.5" thickTop="1" thickBot="1" x14ac:dyDescent="0.3">
      <c r="A75" s="209"/>
      <c r="B75" s="20"/>
      <c r="C75" s="22">
        <v>9999</v>
      </c>
      <c r="D75" s="23" t="s">
        <v>82</v>
      </c>
      <c r="E75" s="23" t="s">
        <v>82</v>
      </c>
      <c r="F75" s="21"/>
      <c r="G75" s="22">
        <v>9999</v>
      </c>
      <c r="H75" s="223" t="s">
        <v>82</v>
      </c>
      <c r="I75" s="23" t="s">
        <v>82</v>
      </c>
      <c r="J75" s="21"/>
      <c r="K75" s="22">
        <v>9999</v>
      </c>
      <c r="L75" s="23" t="s">
        <v>82</v>
      </c>
      <c r="M75" s="23" t="s">
        <v>82</v>
      </c>
      <c r="N75" s="206"/>
      <c r="O75" s="22">
        <v>9999</v>
      </c>
      <c r="P75" s="23" t="s">
        <v>82</v>
      </c>
      <c r="Q75" s="23" t="s">
        <v>82</v>
      </c>
      <c r="R75" s="206"/>
      <c r="S75" s="22">
        <v>9999</v>
      </c>
      <c r="T75" s="23" t="s">
        <v>82</v>
      </c>
      <c r="U75" s="23" t="s">
        <v>82</v>
      </c>
      <c r="V75" s="206"/>
      <c r="W75" s="22">
        <v>9999</v>
      </c>
      <c r="X75" s="23" t="s">
        <v>82</v>
      </c>
      <c r="Y75" s="23" t="s">
        <v>82</v>
      </c>
      <c r="Z75" s="206"/>
      <c r="AA75" s="22">
        <v>9999</v>
      </c>
      <c r="AB75" s="23" t="s">
        <v>82</v>
      </c>
      <c r="AC75" s="23" t="s">
        <v>82</v>
      </c>
      <c r="AD75" s="206"/>
      <c r="AE75" s="22">
        <v>9999</v>
      </c>
      <c r="AF75" s="23" t="s">
        <v>82</v>
      </c>
      <c r="AG75" s="23" t="s">
        <v>82</v>
      </c>
      <c r="AH75" s="206"/>
      <c r="AI75" s="22">
        <v>9999</v>
      </c>
      <c r="AJ75" s="23" t="s">
        <v>82</v>
      </c>
      <c r="AK75" s="23" t="s">
        <v>82</v>
      </c>
      <c r="AL75" s="206"/>
      <c r="AM75" s="22">
        <v>9999</v>
      </c>
      <c r="AN75" s="23" t="s">
        <v>82</v>
      </c>
      <c r="AO75" s="23" t="s">
        <v>82</v>
      </c>
      <c r="AP75" s="206"/>
      <c r="AQ75" s="22">
        <v>9999</v>
      </c>
      <c r="AR75" s="23" t="s">
        <v>82</v>
      </c>
      <c r="AS75" s="23" t="s">
        <v>82</v>
      </c>
      <c r="AT75" s="206"/>
      <c r="AU75" s="22">
        <v>9999</v>
      </c>
      <c r="AV75" s="23" t="s">
        <v>82</v>
      </c>
      <c r="AW75" s="23" t="s">
        <v>82</v>
      </c>
      <c r="AX75" s="206"/>
      <c r="AY75" s="206"/>
    </row>
    <row r="76" spans="1:51" s="116" customFormat="1" ht="16.5" thickTop="1" thickBot="1" x14ac:dyDescent="0.3">
      <c r="A76" s="209"/>
      <c r="B76" s="20"/>
      <c r="C76" s="22">
        <v>9999</v>
      </c>
      <c r="D76" s="23" t="s">
        <v>82</v>
      </c>
      <c r="E76" s="23" t="s">
        <v>82</v>
      </c>
      <c r="F76" s="21"/>
      <c r="G76" s="22">
        <v>9999</v>
      </c>
      <c r="H76" s="223" t="s">
        <v>82</v>
      </c>
      <c r="I76" s="23" t="s">
        <v>82</v>
      </c>
      <c r="J76" s="21"/>
      <c r="K76" s="22">
        <v>9999</v>
      </c>
      <c r="L76" s="23" t="s">
        <v>82</v>
      </c>
      <c r="M76" s="23" t="s">
        <v>82</v>
      </c>
      <c r="N76" s="206"/>
      <c r="O76" s="22">
        <v>9999</v>
      </c>
      <c r="P76" s="23" t="s">
        <v>82</v>
      </c>
      <c r="Q76" s="23" t="s">
        <v>82</v>
      </c>
      <c r="R76" s="206"/>
      <c r="S76" s="22">
        <v>9999</v>
      </c>
      <c r="T76" s="23" t="s">
        <v>82</v>
      </c>
      <c r="U76" s="23" t="s">
        <v>82</v>
      </c>
      <c r="V76" s="206"/>
      <c r="W76" s="22">
        <v>9999</v>
      </c>
      <c r="X76" s="23" t="s">
        <v>82</v>
      </c>
      <c r="Y76" s="23" t="s">
        <v>82</v>
      </c>
      <c r="Z76" s="206"/>
      <c r="AA76" s="22">
        <v>9999</v>
      </c>
      <c r="AB76" s="23" t="s">
        <v>82</v>
      </c>
      <c r="AC76" s="23" t="s">
        <v>82</v>
      </c>
      <c r="AD76" s="206"/>
      <c r="AE76" s="22">
        <v>9999</v>
      </c>
      <c r="AF76" s="23" t="s">
        <v>82</v>
      </c>
      <c r="AG76" s="23" t="s">
        <v>82</v>
      </c>
      <c r="AH76" s="206"/>
      <c r="AI76" s="22">
        <v>9999</v>
      </c>
      <c r="AJ76" s="23" t="s">
        <v>82</v>
      </c>
      <c r="AK76" s="23" t="s">
        <v>82</v>
      </c>
      <c r="AL76" s="206"/>
      <c r="AM76" s="22">
        <v>9999</v>
      </c>
      <c r="AN76" s="23" t="s">
        <v>82</v>
      </c>
      <c r="AO76" s="23" t="s">
        <v>82</v>
      </c>
      <c r="AP76" s="206"/>
      <c r="AQ76" s="22">
        <v>9999</v>
      </c>
      <c r="AR76" s="23" t="s">
        <v>82</v>
      </c>
      <c r="AS76" s="23" t="s">
        <v>82</v>
      </c>
      <c r="AT76" s="206"/>
      <c r="AU76" s="22">
        <v>9999</v>
      </c>
      <c r="AV76" s="23" t="s">
        <v>82</v>
      </c>
      <c r="AW76" s="23" t="s">
        <v>82</v>
      </c>
      <c r="AX76" s="206"/>
      <c r="AY76" s="206"/>
    </row>
    <row r="77" spans="1:51" s="116" customFormat="1" ht="16.5" thickTop="1" thickBot="1" x14ac:dyDescent="0.3">
      <c r="A77" s="209"/>
      <c r="B77" s="20"/>
      <c r="C77" s="22">
        <v>9999</v>
      </c>
      <c r="D77" s="23" t="s">
        <v>82</v>
      </c>
      <c r="E77" s="23" t="s">
        <v>82</v>
      </c>
      <c r="F77" s="21"/>
      <c r="G77" s="22">
        <v>9999</v>
      </c>
      <c r="H77" s="223" t="s">
        <v>82</v>
      </c>
      <c r="I77" s="23" t="s">
        <v>82</v>
      </c>
      <c r="J77" s="21"/>
      <c r="K77" s="22">
        <v>9999</v>
      </c>
      <c r="L77" s="23" t="s">
        <v>82</v>
      </c>
      <c r="M77" s="23" t="s">
        <v>82</v>
      </c>
      <c r="N77" s="206"/>
      <c r="O77" s="22">
        <v>9999</v>
      </c>
      <c r="P77" s="23" t="s">
        <v>82</v>
      </c>
      <c r="Q77" s="23" t="s">
        <v>82</v>
      </c>
      <c r="R77" s="206"/>
      <c r="S77" s="22">
        <v>9999</v>
      </c>
      <c r="T77" s="23" t="s">
        <v>82</v>
      </c>
      <c r="U77" s="23" t="s">
        <v>82</v>
      </c>
      <c r="V77" s="206"/>
      <c r="W77" s="22">
        <v>9999</v>
      </c>
      <c r="X77" s="23" t="s">
        <v>82</v>
      </c>
      <c r="Y77" s="23" t="s">
        <v>82</v>
      </c>
      <c r="Z77" s="206"/>
      <c r="AA77" s="22">
        <v>9999</v>
      </c>
      <c r="AB77" s="23" t="s">
        <v>82</v>
      </c>
      <c r="AC77" s="23" t="s">
        <v>82</v>
      </c>
      <c r="AD77" s="206"/>
      <c r="AE77" s="22">
        <v>9999</v>
      </c>
      <c r="AF77" s="23" t="s">
        <v>82</v>
      </c>
      <c r="AG77" s="23" t="s">
        <v>82</v>
      </c>
      <c r="AH77" s="206"/>
      <c r="AI77" s="22">
        <v>9999</v>
      </c>
      <c r="AJ77" s="23" t="s">
        <v>82</v>
      </c>
      <c r="AK77" s="23" t="s">
        <v>82</v>
      </c>
      <c r="AL77" s="206"/>
      <c r="AM77" s="22">
        <v>9999</v>
      </c>
      <c r="AN77" s="23" t="s">
        <v>82</v>
      </c>
      <c r="AO77" s="23" t="s">
        <v>82</v>
      </c>
      <c r="AP77" s="206"/>
      <c r="AQ77" s="22">
        <v>9999</v>
      </c>
      <c r="AR77" s="23" t="s">
        <v>82</v>
      </c>
      <c r="AS77" s="23" t="s">
        <v>82</v>
      </c>
      <c r="AT77" s="206"/>
      <c r="AU77" s="22">
        <v>9999</v>
      </c>
      <c r="AV77" s="23" t="s">
        <v>82</v>
      </c>
      <c r="AW77" s="23" t="s">
        <v>82</v>
      </c>
      <c r="AX77" s="206"/>
      <c r="AY77" s="206"/>
    </row>
    <row r="78" spans="1:51" s="116" customFormat="1" ht="16.5" thickTop="1" thickBot="1" x14ac:dyDescent="0.3">
      <c r="A78" s="209"/>
      <c r="B78" s="20"/>
      <c r="C78" s="22">
        <v>9999</v>
      </c>
      <c r="D78" s="23" t="s">
        <v>82</v>
      </c>
      <c r="E78" s="23" t="s">
        <v>82</v>
      </c>
      <c r="F78" s="21"/>
      <c r="G78" s="22">
        <v>9999</v>
      </c>
      <c r="H78" s="223" t="s">
        <v>82</v>
      </c>
      <c r="I78" s="23" t="s">
        <v>82</v>
      </c>
      <c r="J78" s="21"/>
      <c r="K78" s="22">
        <v>9999</v>
      </c>
      <c r="L78" s="23" t="s">
        <v>82</v>
      </c>
      <c r="M78" s="23" t="s">
        <v>82</v>
      </c>
      <c r="N78" s="206"/>
      <c r="O78" s="22">
        <v>9999</v>
      </c>
      <c r="P78" s="23" t="s">
        <v>82</v>
      </c>
      <c r="Q78" s="23" t="s">
        <v>82</v>
      </c>
      <c r="R78" s="206"/>
      <c r="S78" s="22">
        <v>9999</v>
      </c>
      <c r="T78" s="23" t="s">
        <v>82</v>
      </c>
      <c r="U78" s="23" t="s">
        <v>82</v>
      </c>
      <c r="V78" s="206"/>
      <c r="W78" s="22">
        <v>9999</v>
      </c>
      <c r="X78" s="23" t="s">
        <v>82</v>
      </c>
      <c r="Y78" s="23" t="s">
        <v>82</v>
      </c>
      <c r="Z78" s="206"/>
      <c r="AA78" s="22">
        <v>9999</v>
      </c>
      <c r="AB78" s="23" t="s">
        <v>82</v>
      </c>
      <c r="AC78" s="23" t="s">
        <v>82</v>
      </c>
      <c r="AD78" s="206"/>
      <c r="AE78" s="22">
        <v>9999</v>
      </c>
      <c r="AF78" s="23" t="s">
        <v>82</v>
      </c>
      <c r="AG78" s="23" t="s">
        <v>82</v>
      </c>
      <c r="AH78" s="206"/>
      <c r="AI78" s="22">
        <v>9999</v>
      </c>
      <c r="AJ78" s="23" t="s">
        <v>82</v>
      </c>
      <c r="AK78" s="23" t="s">
        <v>82</v>
      </c>
      <c r="AL78" s="206"/>
      <c r="AM78" s="22">
        <v>9999</v>
      </c>
      <c r="AN78" s="23" t="s">
        <v>82</v>
      </c>
      <c r="AO78" s="23" t="s">
        <v>82</v>
      </c>
      <c r="AP78" s="206"/>
      <c r="AQ78" s="22">
        <v>9999</v>
      </c>
      <c r="AR78" s="23" t="s">
        <v>82</v>
      </c>
      <c r="AS78" s="23" t="s">
        <v>82</v>
      </c>
      <c r="AT78" s="206"/>
      <c r="AU78" s="22">
        <v>9999</v>
      </c>
      <c r="AV78" s="23" t="s">
        <v>82</v>
      </c>
      <c r="AW78" s="23" t="s">
        <v>82</v>
      </c>
      <c r="AX78" s="206"/>
      <c r="AY78" s="206"/>
    </row>
    <row r="79" spans="1:51" s="116" customFormat="1" ht="16.5" thickTop="1" thickBot="1" x14ac:dyDescent="0.3">
      <c r="A79" s="209"/>
      <c r="B79" s="20"/>
      <c r="C79" s="22">
        <v>9999</v>
      </c>
      <c r="D79" s="23" t="s">
        <v>82</v>
      </c>
      <c r="E79" s="23" t="s">
        <v>82</v>
      </c>
      <c r="F79" s="21"/>
      <c r="G79" s="22">
        <v>9999</v>
      </c>
      <c r="H79" s="223" t="s">
        <v>82</v>
      </c>
      <c r="I79" s="23" t="s">
        <v>82</v>
      </c>
      <c r="J79" s="21"/>
      <c r="K79" s="22">
        <v>9999</v>
      </c>
      <c r="L79" s="23" t="s">
        <v>82</v>
      </c>
      <c r="M79" s="23" t="s">
        <v>82</v>
      </c>
      <c r="N79" s="206"/>
      <c r="O79" s="22">
        <v>9999</v>
      </c>
      <c r="P79" s="23" t="s">
        <v>82</v>
      </c>
      <c r="Q79" s="23" t="s">
        <v>82</v>
      </c>
      <c r="R79" s="206"/>
      <c r="S79" s="22">
        <v>9999</v>
      </c>
      <c r="T79" s="23" t="s">
        <v>82</v>
      </c>
      <c r="U79" s="23" t="s">
        <v>82</v>
      </c>
      <c r="V79" s="206"/>
      <c r="W79" s="22">
        <v>9999</v>
      </c>
      <c r="X79" s="23" t="s">
        <v>82</v>
      </c>
      <c r="Y79" s="23" t="s">
        <v>82</v>
      </c>
      <c r="Z79" s="206"/>
      <c r="AA79" s="22">
        <v>9999</v>
      </c>
      <c r="AB79" s="23" t="s">
        <v>82</v>
      </c>
      <c r="AC79" s="23" t="s">
        <v>82</v>
      </c>
      <c r="AD79" s="206"/>
      <c r="AE79" s="22">
        <v>9999</v>
      </c>
      <c r="AF79" s="23" t="s">
        <v>82</v>
      </c>
      <c r="AG79" s="23" t="s">
        <v>82</v>
      </c>
      <c r="AH79" s="206"/>
      <c r="AI79" s="22">
        <v>9999</v>
      </c>
      <c r="AJ79" s="23" t="s">
        <v>82</v>
      </c>
      <c r="AK79" s="23" t="s">
        <v>82</v>
      </c>
      <c r="AL79" s="206"/>
      <c r="AM79" s="22">
        <v>9999</v>
      </c>
      <c r="AN79" s="23" t="s">
        <v>82</v>
      </c>
      <c r="AO79" s="23" t="s">
        <v>82</v>
      </c>
      <c r="AP79" s="206"/>
      <c r="AQ79" s="22">
        <v>9999</v>
      </c>
      <c r="AR79" s="23" t="s">
        <v>82</v>
      </c>
      <c r="AS79" s="23" t="s">
        <v>82</v>
      </c>
      <c r="AT79" s="206"/>
      <c r="AU79" s="22">
        <v>9999</v>
      </c>
      <c r="AV79" s="23" t="s">
        <v>82</v>
      </c>
      <c r="AW79" s="23" t="s">
        <v>82</v>
      </c>
      <c r="AX79" s="206"/>
      <c r="AY79" s="206"/>
    </row>
    <row r="80" spans="1:51" s="116" customFormat="1" ht="16.5" thickTop="1" thickBot="1" x14ac:dyDescent="0.3">
      <c r="A80" s="209"/>
      <c r="B80" s="20"/>
      <c r="C80" s="22">
        <v>9999</v>
      </c>
      <c r="D80" s="23" t="s">
        <v>82</v>
      </c>
      <c r="E80" s="23" t="s">
        <v>82</v>
      </c>
      <c r="F80" s="21"/>
      <c r="G80" s="22">
        <v>9999</v>
      </c>
      <c r="H80" s="223" t="s">
        <v>82</v>
      </c>
      <c r="I80" s="23" t="s">
        <v>82</v>
      </c>
      <c r="J80" s="21"/>
      <c r="K80" s="22">
        <v>9999</v>
      </c>
      <c r="L80" s="23" t="s">
        <v>82</v>
      </c>
      <c r="M80" s="23" t="s">
        <v>82</v>
      </c>
      <c r="N80" s="206"/>
      <c r="O80" s="22">
        <v>9999</v>
      </c>
      <c r="P80" s="23" t="s">
        <v>82</v>
      </c>
      <c r="Q80" s="23" t="s">
        <v>82</v>
      </c>
      <c r="R80" s="206"/>
      <c r="S80" s="22">
        <v>9999</v>
      </c>
      <c r="T80" s="23" t="s">
        <v>82</v>
      </c>
      <c r="U80" s="23" t="s">
        <v>82</v>
      </c>
      <c r="V80" s="206"/>
      <c r="W80" s="22">
        <v>9999</v>
      </c>
      <c r="X80" s="23" t="s">
        <v>82</v>
      </c>
      <c r="Y80" s="23" t="s">
        <v>82</v>
      </c>
      <c r="Z80" s="206"/>
      <c r="AA80" s="22">
        <v>9999</v>
      </c>
      <c r="AB80" s="23" t="s">
        <v>82</v>
      </c>
      <c r="AC80" s="23" t="s">
        <v>82</v>
      </c>
      <c r="AD80" s="206"/>
      <c r="AE80" s="22">
        <v>9999</v>
      </c>
      <c r="AF80" s="23" t="s">
        <v>82</v>
      </c>
      <c r="AG80" s="23" t="s">
        <v>82</v>
      </c>
      <c r="AH80" s="206"/>
      <c r="AI80" s="22">
        <v>9999</v>
      </c>
      <c r="AJ80" s="23" t="s">
        <v>82</v>
      </c>
      <c r="AK80" s="23" t="s">
        <v>82</v>
      </c>
      <c r="AL80" s="206"/>
      <c r="AM80" s="22">
        <v>9999</v>
      </c>
      <c r="AN80" s="23" t="s">
        <v>82</v>
      </c>
      <c r="AO80" s="23" t="s">
        <v>82</v>
      </c>
      <c r="AP80" s="206"/>
      <c r="AQ80" s="22">
        <v>9999</v>
      </c>
      <c r="AR80" s="23" t="s">
        <v>82</v>
      </c>
      <c r="AS80" s="23" t="s">
        <v>82</v>
      </c>
      <c r="AT80" s="206"/>
      <c r="AU80" s="22">
        <v>9999</v>
      </c>
      <c r="AV80" s="23" t="s">
        <v>82</v>
      </c>
      <c r="AW80" s="23" t="s">
        <v>82</v>
      </c>
      <c r="AX80" s="206"/>
      <c r="AY80" s="206"/>
    </row>
    <row r="81" spans="1:51" s="116" customFormat="1" ht="16.5" thickTop="1" thickBot="1" x14ac:dyDescent="0.3">
      <c r="A81" s="209"/>
      <c r="B81" s="20"/>
      <c r="C81" s="22">
        <v>9999</v>
      </c>
      <c r="D81" s="23" t="s">
        <v>82</v>
      </c>
      <c r="E81" s="23" t="s">
        <v>82</v>
      </c>
      <c r="F81" s="21"/>
      <c r="G81" s="22">
        <v>9999</v>
      </c>
      <c r="H81" s="223" t="s">
        <v>82</v>
      </c>
      <c r="I81" s="23" t="s">
        <v>82</v>
      </c>
      <c r="J81" s="21"/>
      <c r="K81" s="22">
        <v>9999</v>
      </c>
      <c r="L81" s="23" t="s">
        <v>82</v>
      </c>
      <c r="M81" s="23" t="s">
        <v>82</v>
      </c>
      <c r="N81" s="206"/>
      <c r="O81" s="22">
        <v>9999</v>
      </c>
      <c r="P81" s="23" t="s">
        <v>82</v>
      </c>
      <c r="Q81" s="23" t="s">
        <v>82</v>
      </c>
      <c r="R81" s="206"/>
      <c r="S81" s="22">
        <v>9999</v>
      </c>
      <c r="T81" s="23" t="s">
        <v>82</v>
      </c>
      <c r="U81" s="23" t="s">
        <v>82</v>
      </c>
      <c r="V81" s="206"/>
      <c r="W81" s="22">
        <v>9999</v>
      </c>
      <c r="X81" s="23" t="s">
        <v>82</v>
      </c>
      <c r="Y81" s="23" t="s">
        <v>82</v>
      </c>
      <c r="Z81" s="206"/>
      <c r="AA81" s="22">
        <v>9999</v>
      </c>
      <c r="AB81" s="23" t="s">
        <v>82</v>
      </c>
      <c r="AC81" s="23" t="s">
        <v>82</v>
      </c>
      <c r="AD81" s="206"/>
      <c r="AE81" s="22">
        <v>9999</v>
      </c>
      <c r="AF81" s="23" t="s">
        <v>82</v>
      </c>
      <c r="AG81" s="23" t="s">
        <v>82</v>
      </c>
      <c r="AH81" s="206"/>
      <c r="AI81" s="22">
        <v>9999</v>
      </c>
      <c r="AJ81" s="23" t="s">
        <v>82</v>
      </c>
      <c r="AK81" s="23" t="s">
        <v>82</v>
      </c>
      <c r="AL81" s="206"/>
      <c r="AM81" s="22">
        <v>9999</v>
      </c>
      <c r="AN81" s="23" t="s">
        <v>82</v>
      </c>
      <c r="AO81" s="23" t="s">
        <v>82</v>
      </c>
      <c r="AP81" s="206"/>
      <c r="AQ81" s="22">
        <v>9999</v>
      </c>
      <c r="AR81" s="23" t="s">
        <v>82</v>
      </c>
      <c r="AS81" s="23" t="s">
        <v>82</v>
      </c>
      <c r="AT81" s="206"/>
      <c r="AU81" s="22">
        <v>9999</v>
      </c>
      <c r="AV81" s="23" t="s">
        <v>82</v>
      </c>
      <c r="AW81" s="23" t="s">
        <v>82</v>
      </c>
      <c r="AX81" s="206"/>
      <c r="AY81" s="206"/>
    </row>
    <row r="82" spans="1:51" s="116" customFormat="1" ht="16.5" thickTop="1" thickBot="1" x14ac:dyDescent="0.3">
      <c r="A82" s="209"/>
      <c r="B82" s="20"/>
      <c r="C82" s="22">
        <v>9999</v>
      </c>
      <c r="D82" s="23" t="s">
        <v>82</v>
      </c>
      <c r="E82" s="23" t="s">
        <v>82</v>
      </c>
      <c r="F82" s="21"/>
      <c r="G82" s="22">
        <v>9999</v>
      </c>
      <c r="H82" s="223" t="s">
        <v>82</v>
      </c>
      <c r="I82" s="23" t="s">
        <v>82</v>
      </c>
      <c r="J82" s="21"/>
      <c r="K82" s="22">
        <v>9999</v>
      </c>
      <c r="L82" s="23" t="s">
        <v>82</v>
      </c>
      <c r="M82" s="23" t="s">
        <v>82</v>
      </c>
      <c r="N82" s="206"/>
      <c r="O82" s="22">
        <v>9999</v>
      </c>
      <c r="P82" s="23" t="s">
        <v>82</v>
      </c>
      <c r="Q82" s="23" t="s">
        <v>82</v>
      </c>
      <c r="R82" s="206"/>
      <c r="S82" s="22">
        <v>9999</v>
      </c>
      <c r="T82" s="23" t="s">
        <v>82</v>
      </c>
      <c r="U82" s="23" t="s">
        <v>82</v>
      </c>
      <c r="V82" s="206"/>
      <c r="W82" s="22">
        <v>9999</v>
      </c>
      <c r="X82" s="23" t="s">
        <v>82</v>
      </c>
      <c r="Y82" s="23" t="s">
        <v>82</v>
      </c>
      <c r="Z82" s="206"/>
      <c r="AA82" s="22">
        <v>9999</v>
      </c>
      <c r="AB82" s="23" t="s">
        <v>82</v>
      </c>
      <c r="AC82" s="23" t="s">
        <v>82</v>
      </c>
      <c r="AD82" s="206"/>
      <c r="AE82" s="22">
        <v>9999</v>
      </c>
      <c r="AF82" s="23" t="s">
        <v>82</v>
      </c>
      <c r="AG82" s="23" t="s">
        <v>82</v>
      </c>
      <c r="AH82" s="206"/>
      <c r="AI82" s="22">
        <v>9999</v>
      </c>
      <c r="AJ82" s="23" t="s">
        <v>82</v>
      </c>
      <c r="AK82" s="23" t="s">
        <v>82</v>
      </c>
      <c r="AL82" s="206"/>
      <c r="AM82" s="22">
        <v>9999</v>
      </c>
      <c r="AN82" s="23" t="s">
        <v>82</v>
      </c>
      <c r="AO82" s="23" t="s">
        <v>82</v>
      </c>
      <c r="AP82" s="206"/>
      <c r="AQ82" s="22">
        <v>9999</v>
      </c>
      <c r="AR82" s="23" t="s">
        <v>82</v>
      </c>
      <c r="AS82" s="23" t="s">
        <v>82</v>
      </c>
      <c r="AT82" s="206"/>
      <c r="AU82" s="22">
        <v>9999</v>
      </c>
      <c r="AV82" s="23" t="s">
        <v>82</v>
      </c>
      <c r="AW82" s="23" t="s">
        <v>82</v>
      </c>
      <c r="AX82" s="206"/>
      <c r="AY82" s="206"/>
    </row>
    <row r="83" spans="1:51" s="116" customFormat="1" ht="16.5" thickTop="1" thickBot="1" x14ac:dyDescent="0.3">
      <c r="A83" s="209"/>
      <c r="B83" s="20"/>
      <c r="C83" s="22">
        <v>9999</v>
      </c>
      <c r="D83" s="23" t="s">
        <v>82</v>
      </c>
      <c r="E83" s="23" t="s">
        <v>82</v>
      </c>
      <c r="F83" s="21"/>
      <c r="G83" s="22">
        <v>9999</v>
      </c>
      <c r="H83" s="223" t="s">
        <v>82</v>
      </c>
      <c r="I83" s="23" t="s">
        <v>82</v>
      </c>
      <c r="J83" s="21"/>
      <c r="K83" s="22">
        <v>9999</v>
      </c>
      <c r="L83" s="23" t="s">
        <v>82</v>
      </c>
      <c r="M83" s="23" t="s">
        <v>82</v>
      </c>
      <c r="N83" s="206"/>
      <c r="O83" s="22">
        <v>9999</v>
      </c>
      <c r="P83" s="23" t="s">
        <v>82</v>
      </c>
      <c r="Q83" s="23" t="s">
        <v>82</v>
      </c>
      <c r="R83" s="206"/>
      <c r="S83" s="22">
        <v>9999</v>
      </c>
      <c r="T83" s="23" t="s">
        <v>82</v>
      </c>
      <c r="U83" s="23" t="s">
        <v>82</v>
      </c>
      <c r="V83" s="206"/>
      <c r="W83" s="22">
        <v>9999</v>
      </c>
      <c r="X83" s="23" t="s">
        <v>82</v>
      </c>
      <c r="Y83" s="23" t="s">
        <v>82</v>
      </c>
      <c r="Z83" s="206"/>
      <c r="AA83" s="22">
        <v>9999</v>
      </c>
      <c r="AB83" s="23" t="s">
        <v>82</v>
      </c>
      <c r="AC83" s="23" t="s">
        <v>82</v>
      </c>
      <c r="AD83" s="206"/>
      <c r="AE83" s="22">
        <v>9999</v>
      </c>
      <c r="AF83" s="23" t="s">
        <v>82</v>
      </c>
      <c r="AG83" s="23" t="s">
        <v>82</v>
      </c>
      <c r="AH83" s="206"/>
      <c r="AI83" s="22">
        <v>9999</v>
      </c>
      <c r="AJ83" s="23" t="s">
        <v>82</v>
      </c>
      <c r="AK83" s="23" t="s">
        <v>82</v>
      </c>
      <c r="AL83" s="206"/>
      <c r="AM83" s="22">
        <v>9999</v>
      </c>
      <c r="AN83" s="23" t="s">
        <v>82</v>
      </c>
      <c r="AO83" s="23" t="s">
        <v>82</v>
      </c>
      <c r="AP83" s="206"/>
      <c r="AQ83" s="22">
        <v>9999</v>
      </c>
      <c r="AR83" s="23" t="s">
        <v>82</v>
      </c>
      <c r="AS83" s="23" t="s">
        <v>82</v>
      </c>
      <c r="AT83" s="206"/>
      <c r="AU83" s="22">
        <v>9999</v>
      </c>
      <c r="AV83" s="23" t="s">
        <v>82</v>
      </c>
      <c r="AW83" s="23" t="s">
        <v>82</v>
      </c>
      <c r="AX83" s="206"/>
      <c r="AY83" s="206"/>
    </row>
    <row r="84" spans="1:51" s="116" customFormat="1" ht="16.5" thickTop="1" thickBot="1" x14ac:dyDescent="0.3">
      <c r="A84" s="209"/>
      <c r="B84" s="20"/>
      <c r="C84" s="22">
        <v>9999</v>
      </c>
      <c r="D84" s="23" t="s">
        <v>82</v>
      </c>
      <c r="E84" s="23" t="s">
        <v>82</v>
      </c>
      <c r="F84" s="21"/>
      <c r="G84" s="22">
        <v>9999</v>
      </c>
      <c r="H84" s="223" t="s">
        <v>82</v>
      </c>
      <c r="I84" s="23" t="s">
        <v>82</v>
      </c>
      <c r="J84" s="21"/>
      <c r="K84" s="22">
        <v>9999</v>
      </c>
      <c r="L84" s="23" t="s">
        <v>82</v>
      </c>
      <c r="M84" s="23" t="s">
        <v>82</v>
      </c>
      <c r="N84" s="206"/>
      <c r="O84" s="22">
        <v>9999</v>
      </c>
      <c r="P84" s="23" t="s">
        <v>82</v>
      </c>
      <c r="Q84" s="23" t="s">
        <v>82</v>
      </c>
      <c r="R84" s="206"/>
      <c r="S84" s="22">
        <v>9999</v>
      </c>
      <c r="T84" s="23" t="s">
        <v>82</v>
      </c>
      <c r="U84" s="23" t="s">
        <v>82</v>
      </c>
      <c r="V84" s="206"/>
      <c r="W84" s="22">
        <v>9999</v>
      </c>
      <c r="X84" s="23" t="s">
        <v>82</v>
      </c>
      <c r="Y84" s="23" t="s">
        <v>82</v>
      </c>
      <c r="Z84" s="206"/>
      <c r="AA84" s="22">
        <v>9999</v>
      </c>
      <c r="AB84" s="23" t="s">
        <v>82</v>
      </c>
      <c r="AC84" s="23" t="s">
        <v>82</v>
      </c>
      <c r="AD84" s="206"/>
      <c r="AE84" s="22">
        <v>9999</v>
      </c>
      <c r="AF84" s="23" t="s">
        <v>82</v>
      </c>
      <c r="AG84" s="23" t="s">
        <v>82</v>
      </c>
      <c r="AH84" s="206"/>
      <c r="AI84" s="22">
        <v>9999</v>
      </c>
      <c r="AJ84" s="23" t="s">
        <v>82</v>
      </c>
      <c r="AK84" s="23" t="s">
        <v>82</v>
      </c>
      <c r="AL84" s="206"/>
      <c r="AM84" s="22">
        <v>9999</v>
      </c>
      <c r="AN84" s="23" t="s">
        <v>82</v>
      </c>
      <c r="AO84" s="23" t="s">
        <v>82</v>
      </c>
      <c r="AP84" s="206"/>
      <c r="AQ84" s="22">
        <v>9999</v>
      </c>
      <c r="AR84" s="23" t="s">
        <v>82</v>
      </c>
      <c r="AS84" s="23" t="s">
        <v>82</v>
      </c>
      <c r="AT84" s="206"/>
      <c r="AU84" s="22">
        <v>9999</v>
      </c>
      <c r="AV84" s="23" t="s">
        <v>82</v>
      </c>
      <c r="AW84" s="23" t="s">
        <v>82</v>
      </c>
      <c r="AX84" s="206"/>
      <c r="AY84" s="206"/>
    </row>
    <row r="85" spans="1:51" s="116" customFormat="1" ht="16.5" thickTop="1" thickBot="1" x14ac:dyDescent="0.3">
      <c r="A85" s="209"/>
      <c r="B85" s="20"/>
      <c r="C85" s="22">
        <v>9999</v>
      </c>
      <c r="D85" s="23" t="s">
        <v>82</v>
      </c>
      <c r="E85" s="23" t="s">
        <v>82</v>
      </c>
      <c r="F85" s="21"/>
      <c r="G85" s="22">
        <v>9999</v>
      </c>
      <c r="H85" s="223" t="s">
        <v>82</v>
      </c>
      <c r="I85" s="23" t="s">
        <v>82</v>
      </c>
      <c r="J85" s="21"/>
      <c r="K85" s="22">
        <v>9999</v>
      </c>
      <c r="L85" s="23" t="s">
        <v>82</v>
      </c>
      <c r="M85" s="23" t="s">
        <v>82</v>
      </c>
      <c r="N85" s="206"/>
      <c r="O85" s="22">
        <v>9999</v>
      </c>
      <c r="P85" s="23" t="s">
        <v>82</v>
      </c>
      <c r="Q85" s="23" t="s">
        <v>82</v>
      </c>
      <c r="R85" s="206"/>
      <c r="S85" s="22">
        <v>9999</v>
      </c>
      <c r="T85" s="23" t="s">
        <v>82</v>
      </c>
      <c r="U85" s="23" t="s">
        <v>82</v>
      </c>
      <c r="V85" s="206"/>
      <c r="W85" s="22">
        <v>9999</v>
      </c>
      <c r="X85" s="23" t="s">
        <v>82</v>
      </c>
      <c r="Y85" s="23" t="s">
        <v>82</v>
      </c>
      <c r="Z85" s="206"/>
      <c r="AA85" s="22">
        <v>9999</v>
      </c>
      <c r="AB85" s="23" t="s">
        <v>82</v>
      </c>
      <c r="AC85" s="23" t="s">
        <v>82</v>
      </c>
      <c r="AD85" s="206"/>
      <c r="AE85" s="22">
        <v>9999</v>
      </c>
      <c r="AF85" s="23" t="s">
        <v>82</v>
      </c>
      <c r="AG85" s="23" t="s">
        <v>82</v>
      </c>
      <c r="AH85" s="206"/>
      <c r="AI85" s="22">
        <v>9999</v>
      </c>
      <c r="AJ85" s="23" t="s">
        <v>82</v>
      </c>
      <c r="AK85" s="23" t="s">
        <v>82</v>
      </c>
      <c r="AL85" s="206"/>
      <c r="AM85" s="22">
        <v>9999</v>
      </c>
      <c r="AN85" s="23" t="s">
        <v>82</v>
      </c>
      <c r="AO85" s="23" t="s">
        <v>82</v>
      </c>
      <c r="AP85" s="206"/>
      <c r="AQ85" s="22">
        <v>9999</v>
      </c>
      <c r="AR85" s="23" t="s">
        <v>82</v>
      </c>
      <c r="AS85" s="23" t="s">
        <v>82</v>
      </c>
      <c r="AT85" s="206"/>
      <c r="AU85" s="22">
        <v>9999</v>
      </c>
      <c r="AV85" s="23" t="s">
        <v>82</v>
      </c>
      <c r="AW85" s="23" t="s">
        <v>82</v>
      </c>
      <c r="AX85" s="206"/>
      <c r="AY85" s="206"/>
    </row>
    <row r="86" spans="1:51" s="116" customFormat="1" ht="16.5" thickTop="1" thickBot="1" x14ac:dyDescent="0.3">
      <c r="A86" s="209"/>
      <c r="B86" s="20"/>
      <c r="C86" s="22">
        <v>9999</v>
      </c>
      <c r="D86" s="23" t="s">
        <v>82</v>
      </c>
      <c r="E86" s="23" t="s">
        <v>82</v>
      </c>
      <c r="F86" s="21"/>
      <c r="G86" s="22">
        <v>9999</v>
      </c>
      <c r="H86" s="223" t="s">
        <v>82</v>
      </c>
      <c r="I86" s="23" t="s">
        <v>82</v>
      </c>
      <c r="J86" s="21"/>
      <c r="K86" s="22">
        <v>9999</v>
      </c>
      <c r="L86" s="23" t="s">
        <v>82</v>
      </c>
      <c r="M86" s="23" t="s">
        <v>82</v>
      </c>
      <c r="N86" s="206"/>
      <c r="O86" s="22">
        <v>9999</v>
      </c>
      <c r="P86" s="23" t="s">
        <v>82</v>
      </c>
      <c r="Q86" s="23" t="s">
        <v>82</v>
      </c>
      <c r="R86" s="206"/>
      <c r="S86" s="22">
        <v>9999</v>
      </c>
      <c r="T86" s="23" t="s">
        <v>82</v>
      </c>
      <c r="U86" s="23" t="s">
        <v>82</v>
      </c>
      <c r="V86" s="206"/>
      <c r="W86" s="22">
        <v>9999</v>
      </c>
      <c r="X86" s="23" t="s">
        <v>82</v>
      </c>
      <c r="Y86" s="23" t="s">
        <v>82</v>
      </c>
      <c r="Z86" s="206"/>
      <c r="AA86" s="22">
        <v>9999</v>
      </c>
      <c r="AB86" s="23" t="s">
        <v>82</v>
      </c>
      <c r="AC86" s="23" t="s">
        <v>82</v>
      </c>
      <c r="AD86" s="206"/>
      <c r="AE86" s="22">
        <v>9999</v>
      </c>
      <c r="AF86" s="23" t="s">
        <v>82</v>
      </c>
      <c r="AG86" s="23" t="s">
        <v>82</v>
      </c>
      <c r="AH86" s="206"/>
      <c r="AI86" s="22">
        <v>9999</v>
      </c>
      <c r="AJ86" s="23" t="s">
        <v>82</v>
      </c>
      <c r="AK86" s="23" t="s">
        <v>82</v>
      </c>
      <c r="AL86" s="206"/>
      <c r="AM86" s="22">
        <v>9999</v>
      </c>
      <c r="AN86" s="23" t="s">
        <v>82</v>
      </c>
      <c r="AO86" s="23" t="s">
        <v>82</v>
      </c>
      <c r="AP86" s="206"/>
      <c r="AQ86" s="22">
        <v>9999</v>
      </c>
      <c r="AR86" s="23" t="s">
        <v>82</v>
      </c>
      <c r="AS86" s="23" t="s">
        <v>82</v>
      </c>
      <c r="AT86" s="206"/>
      <c r="AU86" s="22">
        <v>9999</v>
      </c>
      <c r="AV86" s="23" t="s">
        <v>82</v>
      </c>
      <c r="AW86" s="23" t="s">
        <v>82</v>
      </c>
      <c r="AX86" s="206"/>
      <c r="AY86" s="206"/>
    </row>
    <row r="87" spans="1:51" s="116" customFormat="1" ht="16.5" thickTop="1" thickBot="1" x14ac:dyDescent="0.3">
      <c r="A87" s="209"/>
      <c r="B87" s="20"/>
      <c r="C87" s="22">
        <v>9999</v>
      </c>
      <c r="D87" s="23" t="s">
        <v>82</v>
      </c>
      <c r="E87" s="23" t="s">
        <v>82</v>
      </c>
      <c r="F87" s="21"/>
      <c r="G87" s="22">
        <v>9999</v>
      </c>
      <c r="H87" s="223" t="s">
        <v>82</v>
      </c>
      <c r="I87" s="23" t="s">
        <v>82</v>
      </c>
      <c r="J87" s="21"/>
      <c r="K87" s="22">
        <v>9999</v>
      </c>
      <c r="L87" s="23" t="s">
        <v>82</v>
      </c>
      <c r="M87" s="23" t="s">
        <v>82</v>
      </c>
      <c r="N87" s="206"/>
      <c r="O87" s="22">
        <v>9999</v>
      </c>
      <c r="P87" s="23" t="s">
        <v>82</v>
      </c>
      <c r="Q87" s="23" t="s">
        <v>82</v>
      </c>
      <c r="R87" s="206"/>
      <c r="S87" s="22">
        <v>9999</v>
      </c>
      <c r="T87" s="23" t="s">
        <v>82</v>
      </c>
      <c r="U87" s="23" t="s">
        <v>82</v>
      </c>
      <c r="V87" s="206"/>
      <c r="W87" s="22">
        <v>9999</v>
      </c>
      <c r="X87" s="23" t="s">
        <v>82</v>
      </c>
      <c r="Y87" s="23" t="s">
        <v>82</v>
      </c>
      <c r="Z87" s="206"/>
      <c r="AA87" s="22">
        <v>9999</v>
      </c>
      <c r="AB87" s="23" t="s">
        <v>82</v>
      </c>
      <c r="AC87" s="23" t="s">
        <v>82</v>
      </c>
      <c r="AD87" s="206"/>
      <c r="AE87" s="22">
        <v>9999</v>
      </c>
      <c r="AF87" s="23" t="s">
        <v>82</v>
      </c>
      <c r="AG87" s="23" t="s">
        <v>82</v>
      </c>
      <c r="AH87" s="206"/>
      <c r="AI87" s="22">
        <v>9999</v>
      </c>
      <c r="AJ87" s="23" t="s">
        <v>82</v>
      </c>
      <c r="AK87" s="23" t="s">
        <v>82</v>
      </c>
      <c r="AL87" s="206"/>
      <c r="AM87" s="22">
        <v>9999</v>
      </c>
      <c r="AN87" s="23" t="s">
        <v>82</v>
      </c>
      <c r="AO87" s="23" t="s">
        <v>82</v>
      </c>
      <c r="AP87" s="206"/>
      <c r="AQ87" s="22">
        <v>9999</v>
      </c>
      <c r="AR87" s="23" t="s">
        <v>82</v>
      </c>
      <c r="AS87" s="23" t="s">
        <v>82</v>
      </c>
      <c r="AT87" s="206"/>
      <c r="AU87" s="22">
        <v>9999</v>
      </c>
      <c r="AV87" s="23" t="s">
        <v>82</v>
      </c>
      <c r="AW87" s="23" t="s">
        <v>82</v>
      </c>
      <c r="AX87" s="206"/>
      <c r="AY87" s="206"/>
    </row>
    <row r="88" spans="1:51" s="116" customFormat="1" ht="16.5" thickTop="1" thickBot="1" x14ac:dyDescent="0.3">
      <c r="A88" s="209"/>
      <c r="B88" s="20"/>
      <c r="C88" s="22">
        <v>9999</v>
      </c>
      <c r="D88" s="23" t="s">
        <v>82</v>
      </c>
      <c r="E88" s="23" t="s">
        <v>82</v>
      </c>
      <c r="F88" s="21"/>
      <c r="G88" s="22">
        <v>9999</v>
      </c>
      <c r="H88" s="223" t="s">
        <v>82</v>
      </c>
      <c r="I88" s="23" t="s">
        <v>82</v>
      </c>
      <c r="J88" s="21"/>
      <c r="K88" s="22">
        <v>9999</v>
      </c>
      <c r="L88" s="23" t="s">
        <v>82</v>
      </c>
      <c r="M88" s="23" t="s">
        <v>82</v>
      </c>
      <c r="N88" s="206"/>
      <c r="O88" s="22">
        <v>9999</v>
      </c>
      <c r="P88" s="23" t="s">
        <v>82</v>
      </c>
      <c r="Q88" s="23" t="s">
        <v>82</v>
      </c>
      <c r="R88" s="206"/>
      <c r="S88" s="22">
        <v>9999</v>
      </c>
      <c r="T88" s="23" t="s">
        <v>82</v>
      </c>
      <c r="U88" s="23" t="s">
        <v>82</v>
      </c>
      <c r="V88" s="206"/>
      <c r="W88" s="22">
        <v>9999</v>
      </c>
      <c r="X88" s="23" t="s">
        <v>82</v>
      </c>
      <c r="Y88" s="23" t="s">
        <v>82</v>
      </c>
      <c r="Z88" s="206"/>
      <c r="AA88" s="22">
        <v>9999</v>
      </c>
      <c r="AB88" s="23" t="s">
        <v>82</v>
      </c>
      <c r="AC88" s="23" t="s">
        <v>82</v>
      </c>
      <c r="AD88" s="206"/>
      <c r="AE88" s="22">
        <v>9999</v>
      </c>
      <c r="AF88" s="23" t="s">
        <v>82</v>
      </c>
      <c r="AG88" s="23" t="s">
        <v>82</v>
      </c>
      <c r="AH88" s="206"/>
      <c r="AI88" s="22">
        <v>9999</v>
      </c>
      <c r="AJ88" s="23" t="s">
        <v>82</v>
      </c>
      <c r="AK88" s="23" t="s">
        <v>82</v>
      </c>
      <c r="AL88" s="206"/>
      <c r="AM88" s="22">
        <v>9999</v>
      </c>
      <c r="AN88" s="23" t="s">
        <v>82</v>
      </c>
      <c r="AO88" s="23" t="s">
        <v>82</v>
      </c>
      <c r="AP88" s="206"/>
      <c r="AQ88" s="22">
        <v>9999</v>
      </c>
      <c r="AR88" s="23" t="s">
        <v>82</v>
      </c>
      <c r="AS88" s="23" t="s">
        <v>82</v>
      </c>
      <c r="AT88" s="206"/>
      <c r="AU88" s="22">
        <v>9999</v>
      </c>
      <c r="AV88" s="23" t="s">
        <v>82</v>
      </c>
      <c r="AW88" s="23" t="s">
        <v>82</v>
      </c>
      <c r="AX88" s="206"/>
      <c r="AY88" s="206"/>
    </row>
    <row r="89" spans="1:51" s="116" customFormat="1" ht="16.5" thickTop="1" thickBot="1" x14ac:dyDescent="0.3">
      <c r="A89" s="209"/>
      <c r="B89" s="20"/>
      <c r="C89" s="22">
        <v>9999</v>
      </c>
      <c r="D89" s="23" t="s">
        <v>82</v>
      </c>
      <c r="E89" s="23" t="s">
        <v>82</v>
      </c>
      <c r="F89" s="21"/>
      <c r="G89" s="22">
        <v>9999</v>
      </c>
      <c r="H89" s="223" t="s">
        <v>82</v>
      </c>
      <c r="I89" s="23" t="s">
        <v>82</v>
      </c>
      <c r="J89" s="21"/>
      <c r="K89" s="22">
        <v>9999</v>
      </c>
      <c r="L89" s="23" t="s">
        <v>82</v>
      </c>
      <c r="M89" s="23" t="s">
        <v>82</v>
      </c>
      <c r="N89" s="206"/>
      <c r="O89" s="22">
        <v>9999</v>
      </c>
      <c r="P89" s="23" t="s">
        <v>82</v>
      </c>
      <c r="Q89" s="23" t="s">
        <v>82</v>
      </c>
      <c r="R89" s="206"/>
      <c r="S89" s="22">
        <v>9999</v>
      </c>
      <c r="T89" s="23" t="s">
        <v>82</v>
      </c>
      <c r="U89" s="23" t="s">
        <v>82</v>
      </c>
      <c r="V89" s="206"/>
      <c r="W89" s="22">
        <v>9999</v>
      </c>
      <c r="X89" s="23" t="s">
        <v>82</v>
      </c>
      <c r="Y89" s="23" t="s">
        <v>82</v>
      </c>
      <c r="Z89" s="206"/>
      <c r="AA89" s="22">
        <v>9999</v>
      </c>
      <c r="AB89" s="23" t="s">
        <v>82</v>
      </c>
      <c r="AC89" s="23" t="s">
        <v>82</v>
      </c>
      <c r="AD89" s="206"/>
      <c r="AE89" s="22">
        <v>9999</v>
      </c>
      <c r="AF89" s="23" t="s">
        <v>82</v>
      </c>
      <c r="AG89" s="23" t="s">
        <v>82</v>
      </c>
      <c r="AH89" s="206"/>
      <c r="AI89" s="22">
        <v>9999</v>
      </c>
      <c r="AJ89" s="23" t="s">
        <v>82</v>
      </c>
      <c r="AK89" s="23" t="s">
        <v>82</v>
      </c>
      <c r="AL89" s="206"/>
      <c r="AM89" s="22">
        <v>9999</v>
      </c>
      <c r="AN89" s="23" t="s">
        <v>82</v>
      </c>
      <c r="AO89" s="23" t="s">
        <v>82</v>
      </c>
      <c r="AP89" s="206"/>
      <c r="AQ89" s="22">
        <v>9999</v>
      </c>
      <c r="AR89" s="23" t="s">
        <v>82</v>
      </c>
      <c r="AS89" s="23" t="s">
        <v>82</v>
      </c>
      <c r="AT89" s="206"/>
      <c r="AU89" s="22">
        <v>9999</v>
      </c>
      <c r="AV89" s="23" t="s">
        <v>82</v>
      </c>
      <c r="AW89" s="23" t="s">
        <v>82</v>
      </c>
      <c r="AX89" s="206"/>
      <c r="AY89" s="206"/>
    </row>
    <row r="90" spans="1:51" s="116" customFormat="1" ht="16.5" thickTop="1" thickBot="1" x14ac:dyDescent="0.3">
      <c r="A90" s="209"/>
      <c r="B90" s="20"/>
      <c r="C90" s="22">
        <v>9999</v>
      </c>
      <c r="D90" s="23" t="s">
        <v>82</v>
      </c>
      <c r="E90" s="23" t="s">
        <v>82</v>
      </c>
      <c r="F90" s="21"/>
      <c r="G90" s="22">
        <v>9999</v>
      </c>
      <c r="H90" s="223" t="s">
        <v>82</v>
      </c>
      <c r="I90" s="23" t="s">
        <v>82</v>
      </c>
      <c r="J90" s="21"/>
      <c r="K90" s="22">
        <v>9999</v>
      </c>
      <c r="L90" s="23" t="s">
        <v>82</v>
      </c>
      <c r="M90" s="23" t="s">
        <v>82</v>
      </c>
      <c r="N90" s="206"/>
      <c r="O90" s="22">
        <v>9999</v>
      </c>
      <c r="P90" s="23" t="s">
        <v>82</v>
      </c>
      <c r="Q90" s="23" t="s">
        <v>82</v>
      </c>
      <c r="R90" s="206"/>
      <c r="S90" s="22">
        <v>9999</v>
      </c>
      <c r="T90" s="23" t="s">
        <v>82</v>
      </c>
      <c r="U90" s="23" t="s">
        <v>82</v>
      </c>
      <c r="V90" s="206"/>
      <c r="W90" s="22">
        <v>9999</v>
      </c>
      <c r="X90" s="23" t="s">
        <v>82</v>
      </c>
      <c r="Y90" s="23" t="s">
        <v>82</v>
      </c>
      <c r="Z90" s="206"/>
      <c r="AA90" s="22">
        <v>9999</v>
      </c>
      <c r="AB90" s="23" t="s">
        <v>82</v>
      </c>
      <c r="AC90" s="23" t="s">
        <v>82</v>
      </c>
      <c r="AD90" s="206"/>
      <c r="AE90" s="22">
        <v>9999</v>
      </c>
      <c r="AF90" s="23" t="s">
        <v>82</v>
      </c>
      <c r="AG90" s="23" t="s">
        <v>82</v>
      </c>
      <c r="AH90" s="206"/>
      <c r="AI90" s="22">
        <v>9999</v>
      </c>
      <c r="AJ90" s="23" t="s">
        <v>82</v>
      </c>
      <c r="AK90" s="23" t="s">
        <v>82</v>
      </c>
      <c r="AL90" s="206"/>
      <c r="AM90" s="22">
        <v>9999</v>
      </c>
      <c r="AN90" s="23" t="s">
        <v>82</v>
      </c>
      <c r="AO90" s="23" t="s">
        <v>82</v>
      </c>
      <c r="AP90" s="206"/>
      <c r="AQ90" s="22">
        <v>9999</v>
      </c>
      <c r="AR90" s="23" t="s">
        <v>82</v>
      </c>
      <c r="AS90" s="23" t="s">
        <v>82</v>
      </c>
      <c r="AT90" s="206"/>
      <c r="AU90" s="22">
        <v>9999</v>
      </c>
      <c r="AV90" s="23" t="s">
        <v>82</v>
      </c>
      <c r="AW90" s="23" t="s">
        <v>82</v>
      </c>
      <c r="AX90" s="206"/>
      <c r="AY90" s="206"/>
    </row>
    <row r="91" spans="1:51" s="116" customFormat="1" ht="16.5" thickTop="1" thickBot="1" x14ac:dyDescent="0.3">
      <c r="A91" s="209"/>
      <c r="B91" s="20"/>
      <c r="C91" s="22">
        <v>9999</v>
      </c>
      <c r="D91" s="23" t="s">
        <v>82</v>
      </c>
      <c r="E91" s="23" t="s">
        <v>82</v>
      </c>
      <c r="F91" s="21"/>
      <c r="G91" s="22">
        <v>9999</v>
      </c>
      <c r="H91" s="223" t="s">
        <v>82</v>
      </c>
      <c r="I91" s="23" t="s">
        <v>82</v>
      </c>
      <c r="J91" s="21"/>
      <c r="K91" s="22">
        <v>9999</v>
      </c>
      <c r="L91" s="23" t="s">
        <v>82</v>
      </c>
      <c r="M91" s="23" t="s">
        <v>82</v>
      </c>
      <c r="N91" s="206"/>
      <c r="O91" s="22">
        <v>9999</v>
      </c>
      <c r="P91" s="23" t="s">
        <v>82</v>
      </c>
      <c r="Q91" s="23" t="s">
        <v>82</v>
      </c>
      <c r="R91" s="206"/>
      <c r="S91" s="22">
        <v>9999</v>
      </c>
      <c r="T91" s="23" t="s">
        <v>82</v>
      </c>
      <c r="U91" s="23" t="s">
        <v>82</v>
      </c>
      <c r="V91" s="206"/>
      <c r="W91" s="22">
        <v>9999</v>
      </c>
      <c r="X91" s="23" t="s">
        <v>82</v>
      </c>
      <c r="Y91" s="23" t="s">
        <v>82</v>
      </c>
      <c r="Z91" s="206"/>
      <c r="AA91" s="22">
        <v>9999</v>
      </c>
      <c r="AB91" s="23" t="s">
        <v>82</v>
      </c>
      <c r="AC91" s="23" t="s">
        <v>82</v>
      </c>
      <c r="AD91" s="206"/>
      <c r="AE91" s="22">
        <v>9999</v>
      </c>
      <c r="AF91" s="23" t="s">
        <v>82</v>
      </c>
      <c r="AG91" s="23" t="s">
        <v>82</v>
      </c>
      <c r="AH91" s="206"/>
      <c r="AI91" s="22">
        <v>9999</v>
      </c>
      <c r="AJ91" s="23" t="s">
        <v>82</v>
      </c>
      <c r="AK91" s="23" t="s">
        <v>82</v>
      </c>
      <c r="AL91" s="206"/>
      <c r="AM91" s="22">
        <v>9999</v>
      </c>
      <c r="AN91" s="23" t="s">
        <v>82</v>
      </c>
      <c r="AO91" s="23" t="s">
        <v>82</v>
      </c>
      <c r="AP91" s="206"/>
      <c r="AQ91" s="22">
        <v>9999</v>
      </c>
      <c r="AR91" s="23" t="s">
        <v>82</v>
      </c>
      <c r="AS91" s="23" t="s">
        <v>82</v>
      </c>
      <c r="AT91" s="206"/>
      <c r="AU91" s="22">
        <v>9999</v>
      </c>
      <c r="AV91" s="23" t="s">
        <v>82</v>
      </c>
      <c r="AW91" s="23" t="s">
        <v>82</v>
      </c>
      <c r="AX91" s="206"/>
      <c r="AY91" s="206"/>
    </row>
    <row r="92" spans="1:51" s="116" customFormat="1" ht="16.5" thickTop="1" thickBot="1" x14ac:dyDescent="0.3">
      <c r="A92" s="209"/>
      <c r="B92" s="20"/>
      <c r="C92" s="22">
        <v>9999</v>
      </c>
      <c r="D92" s="23" t="s">
        <v>82</v>
      </c>
      <c r="E92" s="23" t="s">
        <v>82</v>
      </c>
      <c r="F92" s="21"/>
      <c r="G92" s="22">
        <v>9999</v>
      </c>
      <c r="H92" s="223" t="s">
        <v>82</v>
      </c>
      <c r="I92" s="23" t="s">
        <v>82</v>
      </c>
      <c r="J92" s="21"/>
      <c r="K92" s="22">
        <v>9999</v>
      </c>
      <c r="L92" s="23" t="s">
        <v>82</v>
      </c>
      <c r="M92" s="23" t="s">
        <v>82</v>
      </c>
      <c r="N92" s="206"/>
      <c r="O92" s="22">
        <v>9999</v>
      </c>
      <c r="P92" s="23" t="s">
        <v>82</v>
      </c>
      <c r="Q92" s="23" t="s">
        <v>82</v>
      </c>
      <c r="R92" s="206"/>
      <c r="S92" s="22">
        <v>9999</v>
      </c>
      <c r="T92" s="23" t="s">
        <v>82</v>
      </c>
      <c r="U92" s="23" t="s">
        <v>82</v>
      </c>
      <c r="V92" s="206"/>
      <c r="W92" s="22">
        <v>9999</v>
      </c>
      <c r="X92" s="23" t="s">
        <v>82</v>
      </c>
      <c r="Y92" s="23" t="s">
        <v>82</v>
      </c>
      <c r="Z92" s="206"/>
      <c r="AA92" s="22">
        <v>9999</v>
      </c>
      <c r="AB92" s="23" t="s">
        <v>82</v>
      </c>
      <c r="AC92" s="23" t="s">
        <v>82</v>
      </c>
      <c r="AD92" s="206"/>
      <c r="AE92" s="22">
        <v>9999</v>
      </c>
      <c r="AF92" s="23" t="s">
        <v>82</v>
      </c>
      <c r="AG92" s="23" t="s">
        <v>82</v>
      </c>
      <c r="AH92" s="206"/>
      <c r="AI92" s="22">
        <v>9999</v>
      </c>
      <c r="AJ92" s="23" t="s">
        <v>82</v>
      </c>
      <c r="AK92" s="23" t="s">
        <v>82</v>
      </c>
      <c r="AL92" s="206"/>
      <c r="AM92" s="22">
        <v>9999</v>
      </c>
      <c r="AN92" s="23" t="s">
        <v>82</v>
      </c>
      <c r="AO92" s="23" t="s">
        <v>82</v>
      </c>
      <c r="AP92" s="206"/>
      <c r="AQ92" s="22">
        <v>9999</v>
      </c>
      <c r="AR92" s="23" t="s">
        <v>82</v>
      </c>
      <c r="AS92" s="23" t="s">
        <v>82</v>
      </c>
      <c r="AT92" s="206"/>
      <c r="AU92" s="22">
        <v>9999</v>
      </c>
      <c r="AV92" s="23" t="s">
        <v>82</v>
      </c>
      <c r="AW92" s="23" t="s">
        <v>82</v>
      </c>
      <c r="AX92" s="206"/>
      <c r="AY92" s="206"/>
    </row>
    <row r="93" spans="1:51" s="116" customFormat="1" ht="16.5" thickTop="1" thickBot="1" x14ac:dyDescent="0.3">
      <c r="A93" s="209"/>
      <c r="B93" s="20"/>
      <c r="C93" s="22">
        <v>9999</v>
      </c>
      <c r="D93" s="23" t="s">
        <v>82</v>
      </c>
      <c r="E93" s="23" t="s">
        <v>82</v>
      </c>
      <c r="F93" s="21"/>
      <c r="G93" s="22">
        <v>9999</v>
      </c>
      <c r="H93" s="223" t="s">
        <v>82</v>
      </c>
      <c r="I93" s="23" t="s">
        <v>82</v>
      </c>
      <c r="J93" s="21"/>
      <c r="K93" s="22">
        <v>9999</v>
      </c>
      <c r="L93" s="23" t="s">
        <v>82</v>
      </c>
      <c r="M93" s="23" t="s">
        <v>82</v>
      </c>
      <c r="N93" s="206"/>
      <c r="O93" s="22">
        <v>9999</v>
      </c>
      <c r="P93" s="23" t="s">
        <v>82</v>
      </c>
      <c r="Q93" s="23" t="s">
        <v>82</v>
      </c>
      <c r="R93" s="206"/>
      <c r="S93" s="22">
        <v>9999</v>
      </c>
      <c r="T93" s="23" t="s">
        <v>82</v>
      </c>
      <c r="U93" s="23" t="s">
        <v>82</v>
      </c>
      <c r="V93" s="206"/>
      <c r="W93" s="22">
        <v>9999</v>
      </c>
      <c r="X93" s="23" t="s">
        <v>82</v>
      </c>
      <c r="Y93" s="23" t="s">
        <v>82</v>
      </c>
      <c r="Z93" s="206"/>
      <c r="AA93" s="22">
        <v>9999</v>
      </c>
      <c r="AB93" s="23" t="s">
        <v>82</v>
      </c>
      <c r="AC93" s="23" t="s">
        <v>82</v>
      </c>
      <c r="AD93" s="206"/>
      <c r="AE93" s="22">
        <v>9999</v>
      </c>
      <c r="AF93" s="23" t="s">
        <v>82</v>
      </c>
      <c r="AG93" s="23" t="s">
        <v>82</v>
      </c>
      <c r="AH93" s="206"/>
      <c r="AI93" s="22">
        <v>9999</v>
      </c>
      <c r="AJ93" s="23" t="s">
        <v>82</v>
      </c>
      <c r="AK93" s="23" t="s">
        <v>82</v>
      </c>
      <c r="AL93" s="206"/>
      <c r="AM93" s="22">
        <v>9999</v>
      </c>
      <c r="AN93" s="23" t="s">
        <v>82</v>
      </c>
      <c r="AO93" s="23" t="s">
        <v>82</v>
      </c>
      <c r="AP93" s="206"/>
      <c r="AQ93" s="22">
        <v>9999</v>
      </c>
      <c r="AR93" s="23" t="s">
        <v>82</v>
      </c>
      <c r="AS93" s="23" t="s">
        <v>82</v>
      </c>
      <c r="AT93" s="206"/>
      <c r="AU93" s="22">
        <v>9999</v>
      </c>
      <c r="AV93" s="23" t="s">
        <v>82</v>
      </c>
      <c r="AW93" s="23" t="s">
        <v>82</v>
      </c>
      <c r="AX93" s="206"/>
      <c r="AY93" s="206"/>
    </row>
    <row r="94" spans="1:51" s="116" customFormat="1" ht="16.5" thickTop="1" thickBot="1" x14ac:dyDescent="0.3">
      <c r="A94" s="209"/>
      <c r="B94" s="20"/>
      <c r="C94" s="22">
        <v>9999</v>
      </c>
      <c r="D94" s="23" t="s">
        <v>82</v>
      </c>
      <c r="E94" s="23" t="s">
        <v>82</v>
      </c>
      <c r="F94" s="21"/>
      <c r="G94" s="22">
        <v>9999</v>
      </c>
      <c r="H94" s="223" t="s">
        <v>82</v>
      </c>
      <c r="I94" s="23" t="s">
        <v>82</v>
      </c>
      <c r="J94" s="21"/>
      <c r="K94" s="22">
        <v>9999</v>
      </c>
      <c r="L94" s="23" t="s">
        <v>82</v>
      </c>
      <c r="M94" s="23" t="s">
        <v>82</v>
      </c>
      <c r="N94" s="206"/>
      <c r="O94" s="22">
        <v>9999</v>
      </c>
      <c r="P94" s="23" t="s">
        <v>82</v>
      </c>
      <c r="Q94" s="23" t="s">
        <v>82</v>
      </c>
      <c r="R94" s="206"/>
      <c r="S94" s="22">
        <v>9999</v>
      </c>
      <c r="T94" s="23" t="s">
        <v>82</v>
      </c>
      <c r="U94" s="23" t="s">
        <v>82</v>
      </c>
      <c r="V94" s="206"/>
      <c r="W94" s="22">
        <v>9999</v>
      </c>
      <c r="X94" s="23" t="s">
        <v>82</v>
      </c>
      <c r="Y94" s="23" t="s">
        <v>82</v>
      </c>
      <c r="Z94" s="206"/>
      <c r="AA94" s="22">
        <v>9999</v>
      </c>
      <c r="AB94" s="23" t="s">
        <v>82</v>
      </c>
      <c r="AC94" s="23" t="s">
        <v>82</v>
      </c>
      <c r="AD94" s="206"/>
      <c r="AE94" s="22">
        <v>9999</v>
      </c>
      <c r="AF94" s="23" t="s">
        <v>82</v>
      </c>
      <c r="AG94" s="23" t="s">
        <v>82</v>
      </c>
      <c r="AH94" s="206"/>
      <c r="AI94" s="22">
        <v>9999</v>
      </c>
      <c r="AJ94" s="23" t="s">
        <v>82</v>
      </c>
      <c r="AK94" s="23" t="s">
        <v>82</v>
      </c>
      <c r="AL94" s="206"/>
      <c r="AM94" s="22">
        <v>9999</v>
      </c>
      <c r="AN94" s="23" t="s">
        <v>82</v>
      </c>
      <c r="AO94" s="23" t="s">
        <v>82</v>
      </c>
      <c r="AP94" s="206"/>
      <c r="AQ94" s="22">
        <v>9999</v>
      </c>
      <c r="AR94" s="23" t="s">
        <v>82</v>
      </c>
      <c r="AS94" s="23" t="s">
        <v>82</v>
      </c>
      <c r="AT94" s="206"/>
      <c r="AU94" s="22">
        <v>9999</v>
      </c>
      <c r="AV94" s="23" t="s">
        <v>82</v>
      </c>
      <c r="AW94" s="23" t="s">
        <v>82</v>
      </c>
      <c r="AX94" s="206"/>
      <c r="AY94" s="206"/>
    </row>
    <row r="95" spans="1:51" s="116" customFormat="1" ht="16.5" thickTop="1" thickBot="1" x14ac:dyDescent="0.3">
      <c r="A95" s="209"/>
      <c r="B95" s="20"/>
      <c r="C95" s="22">
        <v>9999</v>
      </c>
      <c r="D95" s="23" t="s">
        <v>82</v>
      </c>
      <c r="E95" s="23" t="s">
        <v>82</v>
      </c>
      <c r="F95" s="21"/>
      <c r="G95" s="22">
        <v>9999</v>
      </c>
      <c r="H95" s="223" t="s">
        <v>82</v>
      </c>
      <c r="I95" s="23" t="s">
        <v>82</v>
      </c>
      <c r="J95" s="21"/>
      <c r="K95" s="22">
        <v>9999</v>
      </c>
      <c r="L95" s="23" t="s">
        <v>82</v>
      </c>
      <c r="M95" s="23" t="s">
        <v>82</v>
      </c>
      <c r="N95" s="206"/>
      <c r="O95" s="22">
        <v>9999</v>
      </c>
      <c r="P95" s="23" t="s">
        <v>82</v>
      </c>
      <c r="Q95" s="23" t="s">
        <v>82</v>
      </c>
      <c r="R95" s="206"/>
      <c r="S95" s="22">
        <v>9999</v>
      </c>
      <c r="T95" s="23" t="s">
        <v>82</v>
      </c>
      <c r="U95" s="23" t="s">
        <v>82</v>
      </c>
      <c r="V95" s="206"/>
      <c r="W95" s="22">
        <v>9999</v>
      </c>
      <c r="X95" s="23" t="s">
        <v>82</v>
      </c>
      <c r="Y95" s="23" t="s">
        <v>82</v>
      </c>
      <c r="Z95" s="206"/>
      <c r="AA95" s="22">
        <v>9999</v>
      </c>
      <c r="AB95" s="23" t="s">
        <v>82</v>
      </c>
      <c r="AC95" s="23" t="s">
        <v>82</v>
      </c>
      <c r="AD95" s="206"/>
      <c r="AE95" s="22">
        <v>9999</v>
      </c>
      <c r="AF95" s="23" t="s">
        <v>82</v>
      </c>
      <c r="AG95" s="23" t="s">
        <v>82</v>
      </c>
      <c r="AH95" s="206"/>
      <c r="AI95" s="22">
        <v>9999</v>
      </c>
      <c r="AJ95" s="23" t="s">
        <v>82</v>
      </c>
      <c r="AK95" s="23" t="s">
        <v>82</v>
      </c>
      <c r="AL95" s="206"/>
      <c r="AM95" s="22">
        <v>9999</v>
      </c>
      <c r="AN95" s="23" t="s">
        <v>82</v>
      </c>
      <c r="AO95" s="23" t="s">
        <v>82</v>
      </c>
      <c r="AP95" s="206"/>
      <c r="AQ95" s="22">
        <v>9999</v>
      </c>
      <c r="AR95" s="23" t="s">
        <v>82</v>
      </c>
      <c r="AS95" s="23" t="s">
        <v>82</v>
      </c>
      <c r="AT95" s="206"/>
      <c r="AU95" s="22">
        <v>9999</v>
      </c>
      <c r="AV95" s="23" t="s">
        <v>82</v>
      </c>
      <c r="AW95" s="23" t="s">
        <v>82</v>
      </c>
      <c r="AX95" s="206"/>
      <c r="AY95" s="206"/>
    </row>
    <row r="96" spans="1:51" s="116" customFormat="1" ht="16.5" thickTop="1" thickBot="1" x14ac:dyDescent="0.3">
      <c r="A96" s="209"/>
      <c r="B96" s="20"/>
      <c r="C96" s="22">
        <v>9999</v>
      </c>
      <c r="D96" s="23" t="s">
        <v>82</v>
      </c>
      <c r="E96" s="23" t="s">
        <v>82</v>
      </c>
      <c r="F96" s="21"/>
      <c r="G96" s="22">
        <v>9999</v>
      </c>
      <c r="H96" s="223" t="s">
        <v>82</v>
      </c>
      <c r="I96" s="23" t="s">
        <v>82</v>
      </c>
      <c r="J96" s="21"/>
      <c r="K96" s="22">
        <v>9999</v>
      </c>
      <c r="L96" s="23" t="s">
        <v>82</v>
      </c>
      <c r="M96" s="23" t="s">
        <v>82</v>
      </c>
      <c r="N96" s="206"/>
      <c r="O96" s="22">
        <v>9999</v>
      </c>
      <c r="P96" s="23" t="s">
        <v>82</v>
      </c>
      <c r="Q96" s="23" t="s">
        <v>82</v>
      </c>
      <c r="R96" s="206"/>
      <c r="S96" s="22">
        <v>9999</v>
      </c>
      <c r="T96" s="23" t="s">
        <v>82</v>
      </c>
      <c r="U96" s="23" t="s">
        <v>82</v>
      </c>
      <c r="V96" s="206"/>
      <c r="W96" s="22">
        <v>9999</v>
      </c>
      <c r="X96" s="23" t="s">
        <v>82</v>
      </c>
      <c r="Y96" s="23" t="s">
        <v>82</v>
      </c>
      <c r="Z96" s="206"/>
      <c r="AA96" s="22">
        <v>9999</v>
      </c>
      <c r="AB96" s="23" t="s">
        <v>82</v>
      </c>
      <c r="AC96" s="23" t="s">
        <v>82</v>
      </c>
      <c r="AD96" s="206"/>
      <c r="AE96" s="22">
        <v>9999</v>
      </c>
      <c r="AF96" s="23" t="s">
        <v>82</v>
      </c>
      <c r="AG96" s="23" t="s">
        <v>82</v>
      </c>
      <c r="AH96" s="206"/>
      <c r="AI96" s="22">
        <v>9999</v>
      </c>
      <c r="AJ96" s="23" t="s">
        <v>82</v>
      </c>
      <c r="AK96" s="23" t="s">
        <v>82</v>
      </c>
      <c r="AL96" s="206"/>
      <c r="AM96" s="22">
        <v>9999</v>
      </c>
      <c r="AN96" s="23" t="s">
        <v>82</v>
      </c>
      <c r="AO96" s="23" t="s">
        <v>82</v>
      </c>
      <c r="AP96" s="206"/>
      <c r="AQ96" s="22">
        <v>9999</v>
      </c>
      <c r="AR96" s="23" t="s">
        <v>82</v>
      </c>
      <c r="AS96" s="23" t="s">
        <v>82</v>
      </c>
      <c r="AT96" s="206"/>
      <c r="AU96" s="22">
        <v>9999</v>
      </c>
      <c r="AV96" s="23" t="s">
        <v>82</v>
      </c>
      <c r="AW96" s="23" t="s">
        <v>82</v>
      </c>
      <c r="AX96" s="206"/>
      <c r="AY96" s="206"/>
    </row>
    <row r="97" spans="1:52" s="116" customFormat="1" ht="16.5" thickTop="1" thickBot="1" x14ac:dyDescent="0.3">
      <c r="A97" s="209"/>
      <c r="B97" s="20"/>
      <c r="C97" s="22">
        <v>9999</v>
      </c>
      <c r="D97" s="23" t="s">
        <v>82</v>
      </c>
      <c r="E97" s="23" t="s">
        <v>82</v>
      </c>
      <c r="F97" s="21"/>
      <c r="G97" s="22">
        <v>9999</v>
      </c>
      <c r="H97" s="223" t="s">
        <v>82</v>
      </c>
      <c r="I97" s="23" t="s">
        <v>82</v>
      </c>
      <c r="J97" s="21"/>
      <c r="K97" s="22">
        <v>9999</v>
      </c>
      <c r="L97" s="23" t="s">
        <v>82</v>
      </c>
      <c r="M97" s="23" t="s">
        <v>82</v>
      </c>
      <c r="N97" s="206"/>
      <c r="O97" s="22">
        <v>9999</v>
      </c>
      <c r="P97" s="23" t="s">
        <v>82</v>
      </c>
      <c r="Q97" s="23" t="s">
        <v>82</v>
      </c>
      <c r="R97" s="206"/>
      <c r="S97" s="22">
        <v>9999</v>
      </c>
      <c r="T97" s="23" t="s">
        <v>82</v>
      </c>
      <c r="U97" s="23" t="s">
        <v>82</v>
      </c>
      <c r="V97" s="206"/>
      <c r="W97" s="22">
        <v>9999</v>
      </c>
      <c r="X97" s="23" t="s">
        <v>82</v>
      </c>
      <c r="Y97" s="23" t="s">
        <v>82</v>
      </c>
      <c r="Z97" s="206"/>
      <c r="AA97" s="22">
        <v>9999</v>
      </c>
      <c r="AB97" s="23" t="s">
        <v>82</v>
      </c>
      <c r="AC97" s="23" t="s">
        <v>82</v>
      </c>
      <c r="AD97" s="206"/>
      <c r="AE97" s="22">
        <v>9999</v>
      </c>
      <c r="AF97" s="23" t="s">
        <v>82</v>
      </c>
      <c r="AG97" s="23" t="s">
        <v>82</v>
      </c>
      <c r="AH97" s="206"/>
      <c r="AI97" s="22">
        <v>9999</v>
      </c>
      <c r="AJ97" s="23" t="s">
        <v>82</v>
      </c>
      <c r="AK97" s="23" t="s">
        <v>82</v>
      </c>
      <c r="AL97" s="206"/>
      <c r="AM97" s="22">
        <v>9999</v>
      </c>
      <c r="AN97" s="23" t="s">
        <v>82</v>
      </c>
      <c r="AO97" s="23" t="s">
        <v>82</v>
      </c>
      <c r="AP97" s="206"/>
      <c r="AQ97" s="22">
        <v>9999</v>
      </c>
      <c r="AR97" s="23" t="s">
        <v>82</v>
      </c>
      <c r="AS97" s="23" t="s">
        <v>82</v>
      </c>
      <c r="AT97" s="206"/>
      <c r="AU97" s="22">
        <v>9999</v>
      </c>
      <c r="AV97" s="23" t="s">
        <v>82</v>
      </c>
      <c r="AW97" s="23" t="s">
        <v>82</v>
      </c>
      <c r="AX97" s="206"/>
      <c r="AY97" s="206"/>
    </row>
    <row r="98" spans="1:52" s="116" customFormat="1" ht="16.5" thickTop="1" thickBot="1" x14ac:dyDescent="0.3">
      <c r="A98" s="209"/>
      <c r="B98" s="20"/>
      <c r="C98" s="22">
        <v>9999</v>
      </c>
      <c r="D98" s="23" t="s">
        <v>82</v>
      </c>
      <c r="E98" s="23" t="s">
        <v>82</v>
      </c>
      <c r="F98" s="21"/>
      <c r="G98" s="22">
        <v>9999</v>
      </c>
      <c r="H98" s="223" t="s">
        <v>82</v>
      </c>
      <c r="I98" s="23" t="s">
        <v>82</v>
      </c>
      <c r="J98" s="21"/>
      <c r="K98" s="22">
        <v>9999</v>
      </c>
      <c r="L98" s="23" t="s">
        <v>82</v>
      </c>
      <c r="M98" s="23" t="s">
        <v>82</v>
      </c>
      <c r="N98" s="206"/>
      <c r="O98" s="22">
        <v>9999</v>
      </c>
      <c r="P98" s="23" t="s">
        <v>82</v>
      </c>
      <c r="Q98" s="23" t="s">
        <v>82</v>
      </c>
      <c r="R98" s="206"/>
      <c r="S98" s="22">
        <v>9999</v>
      </c>
      <c r="T98" s="23" t="s">
        <v>82</v>
      </c>
      <c r="U98" s="23" t="s">
        <v>82</v>
      </c>
      <c r="V98" s="206"/>
      <c r="W98" s="22">
        <v>9999</v>
      </c>
      <c r="X98" s="23" t="s">
        <v>82</v>
      </c>
      <c r="Y98" s="23" t="s">
        <v>82</v>
      </c>
      <c r="Z98" s="206"/>
      <c r="AA98" s="22">
        <v>9999</v>
      </c>
      <c r="AB98" s="23" t="s">
        <v>82</v>
      </c>
      <c r="AC98" s="23" t="s">
        <v>82</v>
      </c>
      <c r="AD98" s="206"/>
      <c r="AE98" s="22">
        <v>9999</v>
      </c>
      <c r="AF98" s="23" t="s">
        <v>82</v>
      </c>
      <c r="AG98" s="23" t="s">
        <v>82</v>
      </c>
      <c r="AH98" s="206"/>
      <c r="AI98" s="22">
        <v>9999</v>
      </c>
      <c r="AJ98" s="23" t="s">
        <v>82</v>
      </c>
      <c r="AK98" s="23" t="s">
        <v>82</v>
      </c>
      <c r="AL98" s="206"/>
      <c r="AM98" s="22">
        <v>9999</v>
      </c>
      <c r="AN98" s="23" t="s">
        <v>82</v>
      </c>
      <c r="AO98" s="23" t="s">
        <v>82</v>
      </c>
      <c r="AP98" s="206"/>
      <c r="AQ98" s="22">
        <v>9999</v>
      </c>
      <c r="AR98" s="23" t="s">
        <v>82</v>
      </c>
      <c r="AS98" s="23" t="s">
        <v>82</v>
      </c>
      <c r="AT98" s="206"/>
      <c r="AU98" s="22">
        <v>9999</v>
      </c>
      <c r="AV98" s="23" t="s">
        <v>82</v>
      </c>
      <c r="AW98" s="23" t="s">
        <v>82</v>
      </c>
      <c r="AX98" s="206"/>
      <c r="AY98" s="206"/>
    </row>
    <row r="99" spans="1:52" s="116" customFormat="1" ht="16.5" thickTop="1" thickBot="1" x14ac:dyDescent="0.3">
      <c r="A99" s="209"/>
      <c r="B99" s="20"/>
      <c r="C99" s="22">
        <v>9999</v>
      </c>
      <c r="D99" s="23" t="s">
        <v>82</v>
      </c>
      <c r="E99" s="23" t="s">
        <v>82</v>
      </c>
      <c r="F99" s="21"/>
      <c r="G99" s="22">
        <v>9999</v>
      </c>
      <c r="H99" s="223" t="s">
        <v>82</v>
      </c>
      <c r="I99" s="23" t="s">
        <v>82</v>
      </c>
      <c r="J99" s="21"/>
      <c r="K99" s="22">
        <v>9999</v>
      </c>
      <c r="L99" s="23" t="s">
        <v>82</v>
      </c>
      <c r="M99" s="23" t="s">
        <v>82</v>
      </c>
      <c r="N99" s="206"/>
      <c r="O99" s="22">
        <v>9999</v>
      </c>
      <c r="P99" s="23" t="s">
        <v>82</v>
      </c>
      <c r="Q99" s="23" t="s">
        <v>82</v>
      </c>
      <c r="R99" s="206"/>
      <c r="S99" s="22">
        <v>9999</v>
      </c>
      <c r="T99" s="23" t="s">
        <v>82</v>
      </c>
      <c r="U99" s="23" t="s">
        <v>82</v>
      </c>
      <c r="V99" s="206"/>
      <c r="W99" s="22">
        <v>9999</v>
      </c>
      <c r="X99" s="23" t="s">
        <v>82</v>
      </c>
      <c r="Y99" s="23" t="s">
        <v>82</v>
      </c>
      <c r="Z99" s="206"/>
      <c r="AA99" s="22">
        <v>9999</v>
      </c>
      <c r="AB99" s="23" t="s">
        <v>82</v>
      </c>
      <c r="AC99" s="23" t="s">
        <v>82</v>
      </c>
      <c r="AD99" s="206"/>
      <c r="AE99" s="22">
        <v>9999</v>
      </c>
      <c r="AF99" s="23" t="s">
        <v>82</v>
      </c>
      <c r="AG99" s="23" t="s">
        <v>82</v>
      </c>
      <c r="AH99" s="206"/>
      <c r="AI99" s="22">
        <v>9999</v>
      </c>
      <c r="AJ99" s="23" t="s">
        <v>82</v>
      </c>
      <c r="AK99" s="23" t="s">
        <v>82</v>
      </c>
      <c r="AL99" s="206"/>
      <c r="AM99" s="22">
        <v>9999</v>
      </c>
      <c r="AN99" s="23" t="s">
        <v>82</v>
      </c>
      <c r="AO99" s="23" t="s">
        <v>82</v>
      </c>
      <c r="AP99" s="206"/>
      <c r="AQ99" s="22">
        <v>9999</v>
      </c>
      <c r="AR99" s="23" t="s">
        <v>82</v>
      </c>
      <c r="AS99" s="23" t="s">
        <v>82</v>
      </c>
      <c r="AT99" s="206"/>
      <c r="AU99" s="22">
        <v>9999</v>
      </c>
      <c r="AV99" s="23" t="s">
        <v>82</v>
      </c>
      <c r="AW99" s="23" t="s">
        <v>82</v>
      </c>
      <c r="AX99" s="206"/>
      <c r="AY99" s="206"/>
    </row>
    <row r="100" spans="1:52" s="116" customFormat="1" ht="16.5" thickTop="1" thickBot="1" x14ac:dyDescent="0.3">
      <c r="A100" s="209"/>
      <c r="B100" s="20"/>
      <c r="C100" s="22">
        <v>9999</v>
      </c>
      <c r="D100" s="23" t="s">
        <v>82</v>
      </c>
      <c r="E100" s="23" t="s">
        <v>82</v>
      </c>
      <c r="F100" s="21"/>
      <c r="G100" s="22">
        <v>9999</v>
      </c>
      <c r="H100" s="223" t="s">
        <v>82</v>
      </c>
      <c r="I100" s="23" t="s">
        <v>82</v>
      </c>
      <c r="J100" s="21"/>
      <c r="K100" s="22">
        <v>9999</v>
      </c>
      <c r="L100" s="23" t="s">
        <v>82</v>
      </c>
      <c r="M100" s="23" t="s">
        <v>82</v>
      </c>
      <c r="N100" s="206"/>
      <c r="O100" s="22">
        <v>9999</v>
      </c>
      <c r="P100" s="23" t="s">
        <v>82</v>
      </c>
      <c r="Q100" s="23" t="s">
        <v>82</v>
      </c>
      <c r="R100" s="206"/>
      <c r="S100" s="22">
        <v>9999</v>
      </c>
      <c r="T100" s="23" t="s">
        <v>82</v>
      </c>
      <c r="U100" s="23" t="s">
        <v>82</v>
      </c>
      <c r="V100" s="206"/>
      <c r="W100" s="22">
        <v>9999</v>
      </c>
      <c r="X100" s="23" t="s">
        <v>82</v>
      </c>
      <c r="Y100" s="23" t="s">
        <v>82</v>
      </c>
      <c r="Z100" s="206"/>
      <c r="AA100" s="22">
        <v>9999</v>
      </c>
      <c r="AB100" s="23" t="s">
        <v>82</v>
      </c>
      <c r="AC100" s="23" t="s">
        <v>82</v>
      </c>
      <c r="AD100" s="206"/>
      <c r="AE100" s="22">
        <v>9999</v>
      </c>
      <c r="AF100" s="23" t="s">
        <v>82</v>
      </c>
      <c r="AG100" s="23" t="s">
        <v>82</v>
      </c>
      <c r="AH100" s="206"/>
      <c r="AI100" s="22">
        <v>9999</v>
      </c>
      <c r="AJ100" s="23" t="s">
        <v>82</v>
      </c>
      <c r="AK100" s="23" t="s">
        <v>82</v>
      </c>
      <c r="AL100" s="206"/>
      <c r="AM100" s="22">
        <v>9999</v>
      </c>
      <c r="AN100" s="23" t="s">
        <v>82</v>
      </c>
      <c r="AO100" s="23" t="s">
        <v>82</v>
      </c>
      <c r="AP100" s="206"/>
      <c r="AQ100" s="22">
        <v>9999</v>
      </c>
      <c r="AR100" s="23" t="s">
        <v>82</v>
      </c>
      <c r="AS100" s="23" t="s">
        <v>82</v>
      </c>
      <c r="AT100" s="206"/>
      <c r="AU100" s="22">
        <v>9999</v>
      </c>
      <c r="AV100" s="23" t="s">
        <v>82</v>
      </c>
      <c r="AW100" s="23" t="s">
        <v>82</v>
      </c>
      <c r="AX100" s="206"/>
      <c r="AY100" s="206"/>
    </row>
    <row r="101" spans="1:52" s="116" customFormat="1" ht="16.5" thickTop="1" thickBot="1" x14ac:dyDescent="0.3">
      <c r="A101" s="209"/>
      <c r="B101" s="20"/>
      <c r="C101" s="22">
        <v>9999</v>
      </c>
      <c r="D101" s="23" t="s">
        <v>82</v>
      </c>
      <c r="E101" s="23" t="s">
        <v>82</v>
      </c>
      <c r="F101" s="21"/>
      <c r="G101" s="22">
        <v>9999</v>
      </c>
      <c r="H101" s="223" t="s">
        <v>82</v>
      </c>
      <c r="I101" s="23" t="s">
        <v>82</v>
      </c>
      <c r="J101" s="21"/>
      <c r="K101" s="22">
        <v>9999</v>
      </c>
      <c r="L101" s="23" t="s">
        <v>82</v>
      </c>
      <c r="M101" s="23" t="s">
        <v>82</v>
      </c>
      <c r="N101" s="206"/>
      <c r="O101" s="22">
        <v>9999</v>
      </c>
      <c r="P101" s="23" t="s">
        <v>82</v>
      </c>
      <c r="Q101" s="23" t="s">
        <v>82</v>
      </c>
      <c r="R101" s="206"/>
      <c r="S101" s="22">
        <v>9999</v>
      </c>
      <c r="T101" s="23" t="s">
        <v>82</v>
      </c>
      <c r="U101" s="23" t="s">
        <v>82</v>
      </c>
      <c r="V101" s="206"/>
      <c r="W101" s="22">
        <v>9999</v>
      </c>
      <c r="X101" s="23" t="s">
        <v>82</v>
      </c>
      <c r="Y101" s="23" t="s">
        <v>82</v>
      </c>
      <c r="Z101" s="206"/>
      <c r="AA101" s="22">
        <v>9999</v>
      </c>
      <c r="AB101" s="23" t="s">
        <v>82</v>
      </c>
      <c r="AC101" s="23" t="s">
        <v>82</v>
      </c>
      <c r="AD101" s="206"/>
      <c r="AE101" s="22">
        <v>9999</v>
      </c>
      <c r="AF101" s="23" t="s">
        <v>82</v>
      </c>
      <c r="AG101" s="23" t="s">
        <v>82</v>
      </c>
      <c r="AH101" s="206"/>
      <c r="AI101" s="22">
        <v>9999</v>
      </c>
      <c r="AJ101" s="23" t="s">
        <v>82</v>
      </c>
      <c r="AK101" s="23" t="s">
        <v>82</v>
      </c>
      <c r="AL101" s="206"/>
      <c r="AM101" s="22">
        <v>9999</v>
      </c>
      <c r="AN101" s="23" t="s">
        <v>82</v>
      </c>
      <c r="AO101" s="23" t="s">
        <v>82</v>
      </c>
      <c r="AP101" s="206"/>
      <c r="AQ101" s="22">
        <v>9999</v>
      </c>
      <c r="AR101" s="23" t="s">
        <v>82</v>
      </c>
      <c r="AS101" s="23" t="s">
        <v>82</v>
      </c>
      <c r="AT101" s="206"/>
      <c r="AU101" s="22">
        <v>9999</v>
      </c>
      <c r="AV101" s="23" t="s">
        <v>82</v>
      </c>
      <c r="AW101" s="23" t="s">
        <v>82</v>
      </c>
      <c r="AX101" s="206"/>
      <c r="AY101" s="206"/>
    </row>
    <row r="102" spans="1:52" s="116" customFormat="1" ht="16.5" thickTop="1" thickBot="1" x14ac:dyDescent="0.3">
      <c r="A102" s="209"/>
      <c r="B102" s="20"/>
      <c r="C102" s="22">
        <v>9999</v>
      </c>
      <c r="D102" s="23" t="s">
        <v>82</v>
      </c>
      <c r="E102" s="23" t="s">
        <v>82</v>
      </c>
      <c r="F102" s="21"/>
      <c r="G102" s="22">
        <v>9999</v>
      </c>
      <c r="H102" s="223" t="s">
        <v>82</v>
      </c>
      <c r="I102" s="23" t="s">
        <v>82</v>
      </c>
      <c r="J102" s="21"/>
      <c r="K102" s="22">
        <v>9999</v>
      </c>
      <c r="L102" s="23" t="s">
        <v>82</v>
      </c>
      <c r="M102" s="23" t="s">
        <v>82</v>
      </c>
      <c r="N102" s="206"/>
      <c r="O102" s="22">
        <v>9999</v>
      </c>
      <c r="P102" s="23" t="s">
        <v>82</v>
      </c>
      <c r="Q102" s="23" t="s">
        <v>82</v>
      </c>
      <c r="R102" s="206"/>
      <c r="S102" s="22">
        <v>9999</v>
      </c>
      <c r="T102" s="23" t="s">
        <v>82</v>
      </c>
      <c r="U102" s="23" t="s">
        <v>82</v>
      </c>
      <c r="V102" s="206"/>
      <c r="W102" s="22">
        <v>9999</v>
      </c>
      <c r="X102" s="23" t="s">
        <v>82</v>
      </c>
      <c r="Y102" s="23" t="s">
        <v>82</v>
      </c>
      <c r="Z102" s="206"/>
      <c r="AA102" s="22">
        <v>9999</v>
      </c>
      <c r="AB102" s="23" t="s">
        <v>82</v>
      </c>
      <c r="AC102" s="23" t="s">
        <v>82</v>
      </c>
      <c r="AD102" s="206"/>
      <c r="AE102" s="22">
        <v>9999</v>
      </c>
      <c r="AF102" s="23" t="s">
        <v>82</v>
      </c>
      <c r="AG102" s="23" t="s">
        <v>82</v>
      </c>
      <c r="AH102" s="206"/>
      <c r="AI102" s="22">
        <v>9999</v>
      </c>
      <c r="AJ102" s="23" t="s">
        <v>82</v>
      </c>
      <c r="AK102" s="23" t="s">
        <v>82</v>
      </c>
      <c r="AL102" s="206"/>
      <c r="AM102" s="22">
        <v>9999</v>
      </c>
      <c r="AN102" s="23" t="s">
        <v>82</v>
      </c>
      <c r="AO102" s="23" t="s">
        <v>82</v>
      </c>
      <c r="AP102" s="206"/>
      <c r="AQ102" s="22">
        <v>9999</v>
      </c>
      <c r="AR102" s="23" t="s">
        <v>82</v>
      </c>
      <c r="AS102" s="23" t="s">
        <v>82</v>
      </c>
      <c r="AT102" s="206"/>
      <c r="AU102" s="22">
        <v>9999</v>
      </c>
      <c r="AV102" s="23" t="s">
        <v>82</v>
      </c>
      <c r="AW102" s="23" t="s">
        <v>82</v>
      </c>
      <c r="AX102" s="206"/>
      <c r="AY102" s="206"/>
    </row>
    <row r="103" spans="1:52" ht="16.5" thickTop="1" thickBot="1" x14ac:dyDescent="0.3">
      <c r="A103" s="209"/>
      <c r="C103" s="22">
        <v>9999</v>
      </c>
      <c r="D103" s="23" t="s">
        <v>82</v>
      </c>
      <c r="E103" s="23" t="s">
        <v>82</v>
      </c>
      <c r="F103" s="21"/>
      <c r="G103" s="22">
        <v>9999</v>
      </c>
      <c r="H103" s="223" t="s">
        <v>82</v>
      </c>
      <c r="I103" s="23" t="s">
        <v>82</v>
      </c>
      <c r="J103" s="21"/>
      <c r="K103" s="22">
        <v>9999</v>
      </c>
      <c r="L103" s="23" t="s">
        <v>82</v>
      </c>
      <c r="M103" s="23" t="s">
        <v>82</v>
      </c>
      <c r="N103" s="206"/>
      <c r="O103" s="22">
        <v>9999</v>
      </c>
      <c r="P103" s="23" t="s">
        <v>82</v>
      </c>
      <c r="Q103" s="23" t="s">
        <v>82</v>
      </c>
      <c r="R103" s="206"/>
      <c r="S103" s="22">
        <v>9999</v>
      </c>
      <c r="T103" s="23" t="s">
        <v>82</v>
      </c>
      <c r="U103" s="23" t="s">
        <v>82</v>
      </c>
      <c r="V103" s="206"/>
      <c r="W103" s="22">
        <v>9999</v>
      </c>
      <c r="X103" s="23" t="s">
        <v>82</v>
      </c>
      <c r="Y103" s="23" t="s">
        <v>82</v>
      </c>
      <c r="Z103" s="206"/>
      <c r="AA103" s="22">
        <v>9999</v>
      </c>
      <c r="AB103" s="23" t="s">
        <v>82</v>
      </c>
      <c r="AC103" s="23" t="s">
        <v>82</v>
      </c>
      <c r="AD103" s="206"/>
      <c r="AE103" s="22">
        <v>9999</v>
      </c>
      <c r="AF103" s="23" t="s">
        <v>82</v>
      </c>
      <c r="AG103" s="23" t="s">
        <v>82</v>
      </c>
      <c r="AH103" s="206"/>
      <c r="AI103" s="22">
        <v>9999</v>
      </c>
      <c r="AJ103" s="23" t="s">
        <v>82</v>
      </c>
      <c r="AK103" s="23" t="s">
        <v>82</v>
      </c>
      <c r="AL103" s="206"/>
      <c r="AM103" s="22">
        <v>9999</v>
      </c>
      <c r="AN103" s="23" t="s">
        <v>82</v>
      </c>
      <c r="AO103" s="23" t="s">
        <v>82</v>
      </c>
      <c r="AP103" s="206"/>
      <c r="AQ103" s="22">
        <v>9999</v>
      </c>
      <c r="AR103" s="23" t="s">
        <v>82</v>
      </c>
      <c r="AS103" s="23" t="s">
        <v>82</v>
      </c>
      <c r="AT103" s="206"/>
      <c r="AU103" s="22">
        <v>9999</v>
      </c>
      <c r="AV103" s="23" t="s">
        <v>82</v>
      </c>
      <c r="AW103" s="23" t="s">
        <v>82</v>
      </c>
      <c r="AX103" s="206"/>
      <c r="AY103" s="206"/>
      <c r="AZ103" s="123"/>
    </row>
    <row r="104" spans="1:52" ht="16.5" thickTop="1" thickBot="1" x14ac:dyDescent="0.3">
      <c r="C104" s="22" t="s">
        <v>430</v>
      </c>
      <c r="D104" s="23" t="s">
        <v>431</v>
      </c>
      <c r="E104" s="23" t="s">
        <v>82</v>
      </c>
      <c r="F104" s="21"/>
      <c r="G104" s="22" t="s">
        <v>433</v>
      </c>
      <c r="H104" s="223" t="s">
        <v>432</v>
      </c>
      <c r="I104" s="23" t="s">
        <v>82</v>
      </c>
      <c r="J104" s="21"/>
      <c r="K104" s="22" t="s">
        <v>37</v>
      </c>
      <c r="L104" s="23" t="s">
        <v>434</v>
      </c>
      <c r="M104" s="23" t="s">
        <v>82</v>
      </c>
      <c r="N104" s="206"/>
      <c r="O104" s="22">
        <v>9999</v>
      </c>
      <c r="P104" s="23" t="s">
        <v>82</v>
      </c>
      <c r="Q104" s="23" t="s">
        <v>82</v>
      </c>
      <c r="R104" s="206"/>
      <c r="S104" s="22">
        <v>9999</v>
      </c>
      <c r="T104" s="23" t="s">
        <v>82</v>
      </c>
      <c r="U104" s="23" t="s">
        <v>82</v>
      </c>
      <c r="V104" s="206"/>
      <c r="W104" s="22">
        <v>9999</v>
      </c>
      <c r="X104" s="23" t="s">
        <v>82</v>
      </c>
      <c r="Y104" s="23" t="s">
        <v>82</v>
      </c>
      <c r="Z104" s="206"/>
      <c r="AA104" s="22">
        <v>9999</v>
      </c>
      <c r="AB104" s="23" t="s">
        <v>82</v>
      </c>
      <c r="AC104" s="23" t="s">
        <v>82</v>
      </c>
      <c r="AD104" s="206"/>
      <c r="AE104" s="22">
        <v>9999</v>
      </c>
      <c r="AF104" s="23" t="s">
        <v>82</v>
      </c>
      <c r="AG104" s="23" t="s">
        <v>82</v>
      </c>
      <c r="AH104" s="206"/>
      <c r="AI104" s="22">
        <v>9999</v>
      </c>
      <c r="AJ104" s="23" t="s">
        <v>82</v>
      </c>
      <c r="AK104" s="23" t="s">
        <v>82</v>
      </c>
      <c r="AL104" s="206"/>
      <c r="AM104" s="22">
        <v>9999</v>
      </c>
      <c r="AN104" s="23" t="s">
        <v>82</v>
      </c>
      <c r="AO104" s="23" t="s">
        <v>82</v>
      </c>
      <c r="AP104" s="206"/>
      <c r="AQ104" s="22">
        <v>9999</v>
      </c>
      <c r="AR104" s="23" t="s">
        <v>82</v>
      </c>
      <c r="AS104" s="23" t="s">
        <v>82</v>
      </c>
      <c r="AT104" s="206"/>
      <c r="AU104" s="22">
        <v>9999</v>
      </c>
      <c r="AV104" s="23" t="s">
        <v>82</v>
      </c>
      <c r="AW104" s="23" t="s">
        <v>82</v>
      </c>
      <c r="AX104" s="206"/>
      <c r="AY104" s="206"/>
    </row>
    <row r="105" spans="1:52" ht="16.5" thickTop="1" thickBot="1" x14ac:dyDescent="0.3">
      <c r="C105" s="22"/>
      <c r="D105" s="23"/>
      <c r="E105" s="23"/>
      <c r="G105" s="22"/>
      <c r="H105" s="23"/>
      <c r="I105" s="23"/>
      <c r="K105" s="22"/>
      <c r="L105" s="23"/>
      <c r="M105" s="23"/>
      <c r="N105" s="206"/>
      <c r="O105" s="22"/>
      <c r="P105" s="23"/>
      <c r="Q105" s="23"/>
      <c r="R105" s="206"/>
      <c r="S105" s="22"/>
      <c r="T105" s="23"/>
      <c r="U105" s="23"/>
      <c r="V105" s="206"/>
      <c r="W105" s="22"/>
      <c r="X105" s="23"/>
      <c r="Y105" s="23"/>
      <c r="Z105" s="206"/>
      <c r="AA105" s="22"/>
      <c r="AB105" s="23"/>
      <c r="AC105" s="23"/>
      <c r="AD105" s="206"/>
      <c r="AE105" s="22"/>
      <c r="AF105" s="23"/>
      <c r="AG105" s="23"/>
      <c r="AH105" s="206"/>
      <c r="AI105" s="22"/>
      <c r="AJ105" s="23"/>
      <c r="AK105" s="23"/>
      <c r="AL105" s="206"/>
      <c r="AM105" s="22"/>
      <c r="AN105" s="23"/>
      <c r="AO105" s="23"/>
      <c r="AP105" s="206"/>
      <c r="AQ105" s="22"/>
      <c r="AR105" s="23"/>
      <c r="AS105" s="23"/>
      <c r="AT105" s="206"/>
      <c r="AU105" s="22"/>
      <c r="AV105" s="23"/>
      <c r="AW105" s="23"/>
      <c r="AX105" s="206"/>
      <c r="AY105" s="206"/>
    </row>
    <row r="106" spans="1:52" ht="16.5" thickTop="1" thickBot="1" x14ac:dyDescent="0.3">
      <c r="C106" s="22"/>
      <c r="D106" s="23"/>
      <c r="E106" s="23"/>
      <c r="G106" s="22"/>
      <c r="H106" s="23"/>
      <c r="I106" s="23"/>
      <c r="K106" s="22"/>
      <c r="L106" s="23"/>
      <c r="M106" s="23"/>
      <c r="N106" s="206"/>
      <c r="O106" s="22"/>
      <c r="P106" s="23"/>
      <c r="Q106" s="23"/>
      <c r="R106" s="206"/>
      <c r="S106" s="22"/>
      <c r="T106" s="23"/>
      <c r="U106" s="23"/>
      <c r="V106" s="206"/>
      <c r="W106" s="22"/>
      <c r="X106" s="23"/>
      <c r="Y106" s="23"/>
      <c r="Z106" s="206"/>
      <c r="AA106" s="22"/>
      <c r="AB106" s="23"/>
      <c r="AC106" s="23"/>
      <c r="AD106" s="206"/>
      <c r="AE106" s="22"/>
      <c r="AF106" s="23"/>
      <c r="AG106" s="23"/>
      <c r="AH106" s="206"/>
      <c r="AI106" s="22"/>
      <c r="AJ106" s="23"/>
      <c r="AK106" s="23"/>
      <c r="AL106" s="206"/>
      <c r="AM106" s="22"/>
      <c r="AN106" s="23"/>
      <c r="AO106" s="23"/>
      <c r="AP106" s="206"/>
      <c r="AQ106" s="22"/>
      <c r="AR106" s="23"/>
      <c r="AS106" s="23"/>
      <c r="AT106" s="206"/>
      <c r="AU106" s="22"/>
      <c r="AV106" s="23"/>
      <c r="AW106" s="23"/>
      <c r="AX106" s="206"/>
      <c r="AY106" s="206"/>
    </row>
    <row r="107" spans="1:52" ht="16.5" thickTop="1" thickBot="1" x14ac:dyDescent="0.3">
      <c r="C107" s="22"/>
      <c r="D107" s="23"/>
      <c r="E107" s="23"/>
      <c r="G107" s="22"/>
      <c r="H107" s="23"/>
      <c r="I107" s="23"/>
      <c r="K107" s="22"/>
      <c r="L107" s="23"/>
      <c r="M107" s="23"/>
      <c r="N107" s="206"/>
      <c r="O107" s="22"/>
      <c r="P107" s="23"/>
      <c r="Q107" s="23"/>
      <c r="R107" s="206"/>
      <c r="S107" s="22"/>
      <c r="T107" s="23"/>
      <c r="U107" s="23"/>
      <c r="V107" s="206"/>
      <c r="W107" s="22"/>
      <c r="X107" s="23"/>
      <c r="Y107" s="23"/>
      <c r="Z107" s="206"/>
      <c r="AA107" s="22"/>
      <c r="AB107" s="23"/>
      <c r="AC107" s="23"/>
      <c r="AD107" s="206"/>
      <c r="AE107" s="22"/>
      <c r="AF107" s="23"/>
      <c r="AG107" s="23"/>
      <c r="AH107" s="206"/>
      <c r="AI107" s="22"/>
      <c r="AJ107" s="23"/>
      <c r="AK107" s="23"/>
      <c r="AL107" s="206"/>
      <c r="AM107" s="22"/>
      <c r="AN107" s="23"/>
      <c r="AO107" s="23"/>
      <c r="AP107" s="206"/>
      <c r="AQ107" s="22"/>
      <c r="AR107" s="23"/>
      <c r="AS107" s="23"/>
      <c r="AT107" s="206"/>
      <c r="AU107" s="22"/>
      <c r="AV107" s="23"/>
      <c r="AW107" s="23"/>
      <c r="AX107" s="206"/>
      <c r="AY107" s="206"/>
    </row>
    <row r="108" spans="1:52" ht="16.5" thickTop="1" thickBot="1" x14ac:dyDescent="0.3">
      <c r="C108" s="22"/>
      <c r="D108" s="23"/>
      <c r="E108" s="23"/>
      <c r="F108" s="21"/>
      <c r="G108" s="22"/>
      <c r="H108" s="223"/>
      <c r="I108" s="23"/>
      <c r="J108" s="21"/>
      <c r="K108" s="22"/>
      <c r="L108" s="23"/>
      <c r="M108" s="23"/>
      <c r="N108" s="206"/>
      <c r="O108" s="22"/>
      <c r="P108" s="23"/>
      <c r="Q108" s="23"/>
      <c r="R108" s="206"/>
      <c r="S108" s="22"/>
      <c r="T108" s="23"/>
      <c r="U108" s="23"/>
      <c r="V108" s="206"/>
      <c r="W108" s="22"/>
      <c r="X108" s="23"/>
      <c r="Y108" s="23"/>
      <c r="Z108" s="206"/>
      <c r="AA108" s="22"/>
      <c r="AB108" s="23"/>
      <c r="AC108" s="23"/>
      <c r="AD108" s="206"/>
      <c r="AE108" s="22"/>
      <c r="AF108" s="23"/>
      <c r="AG108" s="23"/>
      <c r="AH108" s="206"/>
      <c r="AI108" s="22"/>
      <c r="AJ108" s="23"/>
      <c r="AK108" s="23"/>
      <c r="AL108" s="206"/>
      <c r="AM108" s="22"/>
      <c r="AN108" s="23"/>
      <c r="AO108" s="23"/>
      <c r="AP108" s="206"/>
      <c r="AQ108" s="22"/>
      <c r="AR108" s="23"/>
      <c r="AS108" s="23"/>
      <c r="AT108" s="206"/>
      <c r="AU108" s="22"/>
      <c r="AV108" s="23"/>
      <c r="AW108" s="23"/>
      <c r="AX108" s="206"/>
      <c r="AY108" s="206"/>
    </row>
    <row r="109" spans="1:52" ht="16.5" thickTop="1" thickBot="1" x14ac:dyDescent="0.3">
      <c r="C109" s="22"/>
      <c r="D109" s="23"/>
      <c r="E109" s="23"/>
      <c r="G109" s="22"/>
      <c r="H109" s="23"/>
      <c r="I109" s="23"/>
      <c r="K109" s="22"/>
      <c r="L109" s="23"/>
      <c r="M109" s="23"/>
      <c r="N109" s="206"/>
      <c r="O109" s="22"/>
      <c r="P109" s="23"/>
      <c r="Q109" s="23"/>
      <c r="R109" s="206"/>
      <c r="S109" s="22"/>
      <c r="T109" s="23"/>
      <c r="U109" s="23"/>
      <c r="V109" s="206"/>
      <c r="W109" s="22"/>
      <c r="X109" s="23"/>
      <c r="Y109" s="23"/>
      <c r="Z109" s="206"/>
      <c r="AA109" s="22"/>
      <c r="AB109" s="23"/>
      <c r="AC109" s="23"/>
      <c r="AD109" s="206"/>
      <c r="AE109" s="22"/>
      <c r="AF109" s="23"/>
      <c r="AG109" s="23"/>
      <c r="AH109" s="206"/>
      <c r="AI109" s="22"/>
      <c r="AJ109" s="23"/>
      <c r="AK109" s="23"/>
      <c r="AL109" s="206"/>
      <c r="AM109" s="22"/>
      <c r="AN109" s="23"/>
      <c r="AO109" s="23"/>
      <c r="AP109" s="206"/>
      <c r="AQ109" s="22"/>
      <c r="AR109" s="23"/>
      <c r="AS109" s="23"/>
      <c r="AT109" s="206"/>
      <c r="AU109" s="22"/>
      <c r="AV109" s="23"/>
      <c r="AW109" s="23"/>
      <c r="AX109" s="206"/>
      <c r="AY109" s="206"/>
    </row>
    <row r="110" spans="1:52" ht="16.5" thickTop="1" thickBot="1" x14ac:dyDescent="0.3">
      <c r="C110" s="22"/>
      <c r="D110" s="23"/>
      <c r="E110" s="23"/>
      <c r="G110" s="22"/>
      <c r="H110" s="23"/>
      <c r="I110" s="23"/>
      <c r="K110" s="22"/>
      <c r="L110" s="23"/>
      <c r="M110" s="23"/>
      <c r="N110" s="206"/>
      <c r="O110" s="22"/>
      <c r="P110" s="23"/>
      <c r="Q110" s="23"/>
      <c r="R110" s="206"/>
      <c r="S110" s="22"/>
      <c r="T110" s="23"/>
      <c r="U110" s="23"/>
      <c r="V110" s="206"/>
      <c r="W110" s="22"/>
      <c r="X110" s="23"/>
      <c r="Y110" s="23"/>
      <c r="Z110" s="206"/>
      <c r="AA110" s="22"/>
      <c r="AB110" s="23"/>
      <c r="AC110" s="23"/>
      <c r="AD110" s="206"/>
      <c r="AE110" s="22"/>
      <c r="AF110" s="23"/>
      <c r="AG110" s="23"/>
      <c r="AH110" s="206"/>
      <c r="AI110" s="22"/>
      <c r="AJ110" s="23"/>
      <c r="AK110" s="23"/>
      <c r="AL110" s="206"/>
      <c r="AM110" s="22"/>
      <c r="AN110" s="23"/>
      <c r="AO110" s="23"/>
      <c r="AP110" s="206"/>
      <c r="AQ110" s="22"/>
      <c r="AR110" s="23"/>
      <c r="AS110" s="23"/>
      <c r="AT110" s="206"/>
      <c r="AU110" s="22"/>
      <c r="AV110" s="23"/>
      <c r="AW110" s="23"/>
      <c r="AX110" s="206"/>
      <c r="AY110" s="206"/>
    </row>
    <row r="111" spans="1:52" ht="16.5" thickTop="1" thickBot="1" x14ac:dyDescent="0.3">
      <c r="C111" s="22"/>
      <c r="D111" s="23"/>
      <c r="E111" s="23"/>
      <c r="G111" s="22"/>
      <c r="H111" s="23"/>
      <c r="I111" s="23"/>
      <c r="K111" s="22"/>
      <c r="L111" s="23"/>
      <c r="M111" s="23"/>
      <c r="N111" s="206"/>
      <c r="O111" s="22"/>
      <c r="P111" s="23"/>
      <c r="Q111" s="23"/>
      <c r="R111" s="206"/>
      <c r="S111" s="22"/>
      <c r="T111" s="23"/>
      <c r="U111" s="23"/>
      <c r="V111" s="206"/>
      <c r="W111" s="22"/>
      <c r="X111" s="23"/>
      <c r="Y111" s="23"/>
      <c r="Z111" s="206"/>
      <c r="AA111" s="22"/>
      <c r="AB111" s="23"/>
      <c r="AC111" s="23"/>
      <c r="AD111" s="206"/>
      <c r="AE111" s="22"/>
      <c r="AF111" s="23"/>
      <c r="AG111" s="23"/>
      <c r="AH111" s="206"/>
      <c r="AI111" s="22"/>
      <c r="AJ111" s="23"/>
      <c r="AK111" s="23"/>
      <c r="AL111" s="206"/>
      <c r="AM111" s="22"/>
      <c r="AN111" s="23"/>
      <c r="AO111" s="23"/>
      <c r="AP111" s="206"/>
      <c r="AQ111" s="22"/>
      <c r="AR111" s="23"/>
      <c r="AS111" s="23"/>
      <c r="AT111" s="206"/>
      <c r="AU111" s="22"/>
      <c r="AV111" s="23"/>
      <c r="AW111" s="23"/>
      <c r="AX111" s="206"/>
      <c r="AY111" s="206"/>
    </row>
    <row r="112" spans="1:52" ht="16.5" thickTop="1" thickBot="1" x14ac:dyDescent="0.3">
      <c r="C112" s="22"/>
      <c r="D112" s="23"/>
      <c r="E112" s="23"/>
      <c r="G112" s="22"/>
      <c r="H112" s="23"/>
      <c r="I112" s="23"/>
      <c r="K112" s="22"/>
      <c r="L112" s="23"/>
      <c r="M112" s="23"/>
      <c r="N112" s="206"/>
      <c r="O112" s="22"/>
      <c r="P112" s="23"/>
      <c r="Q112" s="23"/>
      <c r="R112" s="206"/>
      <c r="S112" s="22"/>
      <c r="T112" s="23"/>
      <c r="U112" s="23"/>
      <c r="V112" s="206"/>
      <c r="W112" s="22"/>
      <c r="X112" s="23"/>
      <c r="Y112" s="23"/>
      <c r="Z112" s="206"/>
      <c r="AA112" s="22"/>
      <c r="AB112" s="23"/>
      <c r="AC112" s="23"/>
      <c r="AD112" s="206"/>
      <c r="AE112" s="22"/>
      <c r="AF112" s="23"/>
      <c r="AG112" s="23"/>
      <c r="AH112" s="206"/>
      <c r="AI112" s="22"/>
      <c r="AJ112" s="23"/>
      <c r="AK112" s="23"/>
      <c r="AL112" s="206"/>
      <c r="AM112" s="22"/>
      <c r="AN112" s="23"/>
      <c r="AO112" s="23"/>
      <c r="AP112" s="206"/>
      <c r="AQ112" s="22"/>
      <c r="AR112" s="23"/>
      <c r="AS112" s="23"/>
      <c r="AT112" s="206"/>
      <c r="AU112" s="22"/>
      <c r="AV112" s="23"/>
      <c r="AW112" s="23"/>
      <c r="AX112" s="206"/>
      <c r="AY112" s="206"/>
    </row>
    <row r="113" spans="3:51" ht="16.5" thickTop="1" thickBot="1" x14ac:dyDescent="0.3">
      <c r="C113" s="22"/>
      <c r="D113" s="23"/>
      <c r="E113" s="23"/>
      <c r="G113" s="22"/>
      <c r="H113" s="23"/>
      <c r="I113" s="23"/>
      <c r="K113" s="22"/>
      <c r="L113" s="23"/>
      <c r="M113" s="23"/>
      <c r="N113" s="206"/>
      <c r="O113" s="22"/>
      <c r="P113" s="23"/>
      <c r="Q113" s="23"/>
      <c r="R113" s="206"/>
      <c r="S113" s="22"/>
      <c r="T113" s="23"/>
      <c r="U113" s="23"/>
      <c r="V113" s="206"/>
      <c r="W113" s="22"/>
      <c r="X113" s="23"/>
      <c r="Y113" s="23"/>
      <c r="Z113" s="206"/>
      <c r="AA113" s="22"/>
      <c r="AB113" s="23"/>
      <c r="AC113" s="23"/>
      <c r="AD113" s="206"/>
      <c r="AE113" s="22"/>
      <c r="AF113" s="23"/>
      <c r="AG113" s="23"/>
      <c r="AH113" s="206"/>
      <c r="AI113" s="22"/>
      <c r="AJ113" s="23"/>
      <c r="AK113" s="23"/>
      <c r="AL113" s="206"/>
      <c r="AM113" s="22"/>
      <c r="AN113" s="23"/>
      <c r="AO113" s="23"/>
      <c r="AP113" s="206"/>
      <c r="AQ113" s="22"/>
      <c r="AR113" s="23"/>
      <c r="AS113" s="23"/>
      <c r="AT113" s="206"/>
      <c r="AU113" s="22"/>
      <c r="AV113" s="23"/>
      <c r="AW113" s="23"/>
      <c r="AX113" s="206"/>
      <c r="AY113" s="206"/>
    </row>
    <row r="114" spans="3:51" ht="16.5" thickTop="1" thickBot="1" x14ac:dyDescent="0.3">
      <c r="C114" s="22"/>
      <c r="D114" s="23"/>
      <c r="E114" s="23"/>
      <c r="G114" s="22"/>
      <c r="H114" s="23"/>
      <c r="I114" s="23"/>
      <c r="K114" s="22"/>
      <c r="L114" s="23"/>
      <c r="M114" s="23"/>
      <c r="N114" s="206"/>
      <c r="O114" s="22"/>
      <c r="P114" s="23"/>
      <c r="Q114" s="23"/>
      <c r="R114" s="206"/>
      <c r="S114" s="22"/>
      <c r="T114" s="23"/>
      <c r="U114" s="23"/>
      <c r="V114" s="206"/>
      <c r="W114" s="22"/>
      <c r="X114" s="23"/>
      <c r="Y114" s="23"/>
      <c r="Z114" s="206"/>
      <c r="AA114" s="22"/>
      <c r="AB114" s="23"/>
      <c r="AC114" s="23"/>
      <c r="AD114" s="206"/>
      <c r="AE114" s="22"/>
      <c r="AF114" s="23"/>
      <c r="AG114" s="23"/>
      <c r="AH114" s="206"/>
      <c r="AI114" s="22"/>
      <c r="AJ114" s="23"/>
      <c r="AK114" s="23"/>
      <c r="AL114" s="206"/>
      <c r="AM114" s="22"/>
      <c r="AN114" s="23"/>
      <c r="AO114" s="23"/>
      <c r="AP114" s="206"/>
      <c r="AQ114" s="22"/>
      <c r="AR114" s="23"/>
      <c r="AS114" s="23"/>
      <c r="AT114" s="206"/>
      <c r="AU114" s="22"/>
      <c r="AV114" s="23"/>
      <c r="AW114" s="23"/>
      <c r="AX114" s="206"/>
      <c r="AY114" s="206"/>
    </row>
    <row r="115" spans="3:51" ht="16.5" thickTop="1" thickBot="1" x14ac:dyDescent="0.3">
      <c r="C115" s="22"/>
      <c r="D115" s="23"/>
      <c r="E115" s="23"/>
      <c r="G115" s="22"/>
      <c r="H115" s="23"/>
      <c r="I115" s="23"/>
      <c r="K115" s="22"/>
      <c r="L115" s="23"/>
      <c r="M115" s="23"/>
      <c r="N115" s="206"/>
      <c r="O115" s="22"/>
      <c r="P115" s="23"/>
      <c r="Q115" s="23"/>
      <c r="R115" s="206"/>
      <c r="S115" s="22"/>
      <c r="T115" s="23"/>
      <c r="U115" s="23"/>
      <c r="V115" s="206"/>
      <c r="W115" s="22"/>
      <c r="X115" s="23"/>
      <c r="Y115" s="23"/>
      <c r="Z115" s="206"/>
      <c r="AA115" s="22"/>
      <c r="AB115" s="23"/>
      <c r="AC115" s="23"/>
      <c r="AD115" s="206"/>
      <c r="AE115" s="22"/>
      <c r="AF115" s="23"/>
      <c r="AG115" s="23"/>
      <c r="AH115" s="206"/>
      <c r="AI115" s="22"/>
      <c r="AJ115" s="23"/>
      <c r="AK115" s="23"/>
      <c r="AL115" s="206"/>
      <c r="AM115" s="22"/>
      <c r="AN115" s="23"/>
      <c r="AO115" s="23"/>
      <c r="AP115" s="206"/>
      <c r="AQ115" s="22"/>
      <c r="AR115" s="23"/>
      <c r="AS115" s="23"/>
      <c r="AT115" s="206"/>
      <c r="AU115" s="22"/>
      <c r="AV115" s="23"/>
      <c r="AW115" s="23"/>
      <c r="AX115" s="206"/>
      <c r="AY115" s="206"/>
    </row>
    <row r="116" spans="3:51" ht="16.5" thickTop="1" thickBot="1" x14ac:dyDescent="0.3">
      <c r="C116" s="22"/>
      <c r="D116" s="23"/>
      <c r="E116" s="23"/>
      <c r="G116" s="22"/>
      <c r="H116" s="23"/>
      <c r="I116" s="23"/>
      <c r="K116" s="22"/>
      <c r="L116" s="23"/>
      <c r="M116" s="23"/>
      <c r="N116" s="206"/>
      <c r="O116" s="22"/>
      <c r="P116" s="23"/>
      <c r="Q116" s="23"/>
      <c r="R116" s="206"/>
      <c r="S116" s="22"/>
      <c r="T116" s="23"/>
      <c r="U116" s="23"/>
      <c r="V116" s="206"/>
      <c r="W116" s="22"/>
      <c r="X116" s="23"/>
      <c r="Y116" s="23"/>
      <c r="Z116" s="206"/>
      <c r="AA116" s="22"/>
      <c r="AB116" s="23"/>
      <c r="AC116" s="23"/>
      <c r="AD116" s="206"/>
      <c r="AE116" s="22"/>
      <c r="AF116" s="23"/>
      <c r="AG116" s="23"/>
      <c r="AH116" s="206"/>
      <c r="AI116" s="22"/>
      <c r="AJ116" s="23"/>
      <c r="AK116" s="23"/>
      <c r="AL116" s="206"/>
      <c r="AM116" s="22"/>
      <c r="AN116" s="23"/>
      <c r="AO116" s="23"/>
      <c r="AP116" s="206"/>
      <c r="AQ116" s="22"/>
      <c r="AR116" s="23"/>
      <c r="AS116" s="23"/>
      <c r="AT116" s="206"/>
      <c r="AU116" s="22"/>
      <c r="AV116" s="23"/>
      <c r="AW116" s="23"/>
      <c r="AX116" s="206"/>
      <c r="AY116" s="206"/>
    </row>
    <row r="117" spans="3:51" ht="16.5" thickTop="1" thickBot="1" x14ac:dyDescent="0.3">
      <c r="C117" s="22"/>
      <c r="D117" s="23"/>
      <c r="E117" s="23"/>
      <c r="G117" s="22"/>
      <c r="H117" s="23"/>
      <c r="I117" s="23"/>
      <c r="K117" s="22"/>
      <c r="L117" s="23"/>
      <c r="M117" s="23"/>
      <c r="N117" s="206"/>
      <c r="O117" s="22"/>
      <c r="P117" s="23"/>
      <c r="Q117" s="23"/>
      <c r="R117" s="206"/>
      <c r="S117" s="22"/>
      <c r="T117" s="23"/>
      <c r="U117" s="23"/>
      <c r="V117" s="206"/>
      <c r="W117" s="22"/>
      <c r="X117" s="23"/>
      <c r="Y117" s="23"/>
      <c r="Z117" s="206"/>
      <c r="AA117" s="22"/>
      <c r="AB117" s="23"/>
      <c r="AC117" s="23"/>
      <c r="AD117" s="206"/>
      <c r="AE117" s="22"/>
      <c r="AF117" s="23"/>
      <c r="AG117" s="23"/>
      <c r="AH117" s="206"/>
      <c r="AI117" s="22"/>
      <c r="AJ117" s="23"/>
      <c r="AK117" s="23"/>
      <c r="AL117" s="206"/>
      <c r="AM117" s="22"/>
      <c r="AN117" s="23"/>
      <c r="AO117" s="23"/>
      <c r="AP117" s="206"/>
      <c r="AQ117" s="22"/>
      <c r="AR117" s="23"/>
      <c r="AS117" s="23"/>
      <c r="AT117" s="206"/>
      <c r="AU117" s="22"/>
      <c r="AV117" s="23"/>
      <c r="AW117" s="23"/>
      <c r="AX117" s="206"/>
      <c r="AY117" s="206"/>
    </row>
    <row r="118" spans="3:51" ht="16.5" thickTop="1" thickBot="1" x14ac:dyDescent="0.3">
      <c r="C118" s="22"/>
      <c r="D118" s="23"/>
      <c r="E118" s="23"/>
      <c r="G118" s="22"/>
      <c r="H118" s="23"/>
      <c r="I118" s="23"/>
      <c r="K118" s="22"/>
      <c r="L118" s="23"/>
      <c r="M118" s="23"/>
      <c r="N118" s="206"/>
      <c r="O118" s="22"/>
      <c r="P118" s="23"/>
      <c r="Q118" s="23"/>
      <c r="R118" s="206"/>
      <c r="S118" s="22"/>
      <c r="T118" s="23"/>
      <c r="U118" s="23"/>
      <c r="V118" s="206"/>
      <c r="W118" s="22"/>
      <c r="X118" s="23"/>
      <c r="Y118" s="23"/>
      <c r="Z118" s="206"/>
      <c r="AA118" s="22"/>
      <c r="AB118" s="23"/>
      <c r="AC118" s="23"/>
      <c r="AD118" s="206"/>
      <c r="AE118" s="22"/>
      <c r="AF118" s="23"/>
      <c r="AG118" s="23"/>
      <c r="AH118" s="206"/>
      <c r="AI118" s="22"/>
      <c r="AJ118" s="23"/>
      <c r="AK118" s="23"/>
      <c r="AL118" s="206"/>
      <c r="AM118" s="22"/>
      <c r="AN118" s="23"/>
      <c r="AO118" s="23"/>
      <c r="AP118" s="206"/>
      <c r="AQ118" s="22"/>
      <c r="AR118" s="23"/>
      <c r="AS118" s="23"/>
      <c r="AT118" s="206"/>
      <c r="AU118" s="22"/>
      <c r="AV118" s="23"/>
      <c r="AW118" s="23"/>
      <c r="AX118" s="206"/>
      <c r="AY118" s="206"/>
    </row>
    <row r="119" spans="3:51" ht="16.5" thickTop="1" thickBot="1" x14ac:dyDescent="0.3">
      <c r="C119" s="22"/>
      <c r="D119" s="23"/>
      <c r="E119" s="23"/>
      <c r="G119" s="22"/>
      <c r="H119" s="23"/>
      <c r="I119" s="23"/>
      <c r="K119" s="22"/>
      <c r="L119" s="23"/>
      <c r="M119" s="23"/>
      <c r="N119" s="206"/>
      <c r="O119" s="22"/>
      <c r="P119" s="23"/>
      <c r="Q119" s="23"/>
      <c r="R119" s="206"/>
      <c r="S119" s="22"/>
      <c r="T119" s="23"/>
      <c r="U119" s="23"/>
      <c r="V119" s="206"/>
      <c r="W119" s="22"/>
      <c r="X119" s="23"/>
      <c r="Y119" s="23"/>
      <c r="Z119" s="206"/>
      <c r="AA119" s="22"/>
      <c r="AB119" s="23"/>
      <c r="AC119" s="23"/>
      <c r="AD119" s="206"/>
      <c r="AE119" s="22"/>
      <c r="AF119" s="23"/>
      <c r="AG119" s="23"/>
      <c r="AH119" s="206"/>
      <c r="AI119" s="22"/>
      <c r="AJ119" s="23"/>
      <c r="AK119" s="23"/>
      <c r="AL119" s="206"/>
      <c r="AM119" s="22"/>
      <c r="AN119" s="23"/>
      <c r="AO119" s="23"/>
      <c r="AP119" s="206"/>
      <c r="AQ119" s="22"/>
      <c r="AR119" s="23"/>
      <c r="AS119" s="23"/>
      <c r="AT119" s="206"/>
      <c r="AU119" s="22"/>
      <c r="AV119" s="23"/>
      <c r="AW119" s="23"/>
      <c r="AX119" s="206"/>
      <c r="AY119" s="206"/>
    </row>
    <row r="120" spans="3:51" ht="16.5" thickTop="1" thickBot="1" x14ac:dyDescent="0.3">
      <c r="C120" s="22"/>
      <c r="D120" s="23"/>
      <c r="E120" s="23"/>
      <c r="G120" s="22"/>
      <c r="H120" s="23"/>
      <c r="I120" s="23"/>
      <c r="K120" s="22"/>
      <c r="L120" s="23"/>
      <c r="M120" s="23"/>
      <c r="N120" s="206"/>
      <c r="O120" s="22"/>
      <c r="P120" s="23"/>
      <c r="Q120" s="23"/>
      <c r="R120" s="206"/>
      <c r="S120" s="22"/>
      <c r="T120" s="23"/>
      <c r="U120" s="23"/>
      <c r="V120" s="206"/>
      <c r="W120" s="22"/>
      <c r="X120" s="23"/>
      <c r="Y120" s="23"/>
      <c r="Z120" s="206"/>
      <c r="AA120" s="22"/>
      <c r="AB120" s="23"/>
      <c r="AC120" s="23"/>
      <c r="AD120" s="206"/>
      <c r="AE120" s="22"/>
      <c r="AF120" s="23"/>
      <c r="AG120" s="23"/>
      <c r="AH120" s="206"/>
      <c r="AI120" s="22"/>
      <c r="AJ120" s="23"/>
      <c r="AK120" s="23"/>
      <c r="AL120" s="206"/>
      <c r="AM120" s="22"/>
      <c r="AN120" s="23"/>
      <c r="AO120" s="23"/>
      <c r="AP120" s="206"/>
      <c r="AQ120" s="22"/>
      <c r="AR120" s="23"/>
      <c r="AS120" s="23"/>
      <c r="AT120" s="206"/>
      <c r="AU120" s="22"/>
      <c r="AV120" s="23"/>
      <c r="AW120" s="23"/>
      <c r="AX120" s="206"/>
      <c r="AY120" s="206"/>
    </row>
    <row r="121" spans="3:51" ht="16.5" thickTop="1" thickBot="1" x14ac:dyDescent="0.3">
      <c r="C121" s="22"/>
      <c r="D121" s="23"/>
      <c r="E121" s="23"/>
      <c r="G121" s="22"/>
      <c r="H121" s="23"/>
      <c r="I121" s="23"/>
      <c r="K121" s="22"/>
      <c r="L121" s="23"/>
      <c r="M121" s="23"/>
      <c r="N121" s="206"/>
      <c r="O121" s="22"/>
      <c r="P121" s="23"/>
      <c r="Q121" s="23"/>
      <c r="R121" s="206"/>
      <c r="S121" s="22"/>
      <c r="T121" s="23"/>
      <c r="U121" s="23"/>
      <c r="V121" s="206"/>
      <c r="W121" s="22"/>
      <c r="X121" s="23"/>
      <c r="Y121" s="23"/>
      <c r="Z121" s="206"/>
      <c r="AA121" s="22"/>
      <c r="AB121" s="23"/>
      <c r="AC121" s="23"/>
      <c r="AD121" s="206"/>
      <c r="AE121" s="22"/>
      <c r="AF121" s="23"/>
      <c r="AG121" s="23"/>
      <c r="AH121" s="206"/>
      <c r="AI121" s="22"/>
      <c r="AJ121" s="23"/>
      <c r="AK121" s="23"/>
      <c r="AL121" s="206"/>
      <c r="AM121" s="22"/>
      <c r="AN121" s="23"/>
      <c r="AO121" s="23"/>
      <c r="AP121" s="206"/>
      <c r="AQ121" s="22"/>
      <c r="AR121" s="23"/>
      <c r="AS121" s="23"/>
      <c r="AT121" s="206"/>
      <c r="AU121" s="22"/>
      <c r="AV121" s="23"/>
      <c r="AW121" s="23"/>
      <c r="AX121" s="206"/>
      <c r="AY121" s="206"/>
    </row>
    <row r="122" spans="3:51" ht="16.5" thickTop="1" thickBot="1" x14ac:dyDescent="0.3">
      <c r="C122" s="22"/>
      <c r="D122" s="23"/>
      <c r="E122" s="23"/>
      <c r="G122" s="22"/>
      <c r="H122" s="23"/>
      <c r="I122" s="23"/>
      <c r="K122" s="22"/>
      <c r="L122" s="23"/>
      <c r="M122" s="23"/>
      <c r="N122" s="206"/>
      <c r="O122" s="22"/>
      <c r="P122" s="23"/>
      <c r="Q122" s="23"/>
      <c r="R122" s="206"/>
      <c r="S122" s="22"/>
      <c r="T122" s="23"/>
      <c r="U122" s="23"/>
      <c r="V122" s="206"/>
      <c r="W122" s="22"/>
      <c r="X122" s="23"/>
      <c r="Y122" s="23"/>
      <c r="Z122" s="206"/>
      <c r="AA122" s="22"/>
      <c r="AB122" s="23"/>
      <c r="AC122" s="23"/>
      <c r="AD122" s="206"/>
      <c r="AE122" s="22"/>
      <c r="AF122" s="23"/>
      <c r="AG122" s="23"/>
      <c r="AH122" s="206"/>
      <c r="AI122" s="22"/>
      <c r="AJ122" s="23"/>
      <c r="AK122" s="23"/>
      <c r="AL122" s="206"/>
      <c r="AM122" s="22"/>
      <c r="AN122" s="23"/>
      <c r="AO122" s="23"/>
      <c r="AP122" s="206"/>
      <c r="AQ122" s="22"/>
      <c r="AR122" s="23"/>
      <c r="AS122" s="23"/>
      <c r="AT122" s="206"/>
      <c r="AU122" s="22"/>
      <c r="AV122" s="23"/>
      <c r="AW122" s="23"/>
      <c r="AX122" s="206"/>
      <c r="AY122" s="206"/>
    </row>
    <row r="123" spans="3:51" ht="16.5" thickTop="1" thickBot="1" x14ac:dyDescent="0.3">
      <c r="C123" s="22"/>
      <c r="D123" s="23"/>
      <c r="E123" s="23"/>
      <c r="G123" s="22"/>
      <c r="H123" s="23"/>
      <c r="I123" s="23"/>
      <c r="K123" s="22"/>
      <c r="L123" s="23"/>
      <c r="M123" s="23"/>
      <c r="N123" s="206"/>
      <c r="O123" s="22"/>
      <c r="P123" s="23"/>
      <c r="Q123" s="23"/>
      <c r="R123" s="206"/>
      <c r="S123" s="22"/>
      <c r="T123" s="23"/>
      <c r="U123" s="23"/>
      <c r="V123" s="206"/>
      <c r="W123" s="22"/>
      <c r="X123" s="23"/>
      <c r="Y123" s="23"/>
      <c r="Z123" s="206"/>
      <c r="AA123" s="22"/>
      <c r="AB123" s="23"/>
      <c r="AC123" s="23"/>
      <c r="AD123" s="206"/>
      <c r="AE123" s="22"/>
      <c r="AF123" s="23"/>
      <c r="AG123" s="23"/>
      <c r="AH123" s="206"/>
      <c r="AI123" s="22"/>
      <c r="AJ123" s="23"/>
      <c r="AK123" s="23"/>
      <c r="AL123" s="206"/>
      <c r="AM123" s="22"/>
      <c r="AN123" s="23"/>
      <c r="AO123" s="23"/>
      <c r="AP123" s="206"/>
      <c r="AQ123" s="22"/>
      <c r="AR123" s="23"/>
      <c r="AS123" s="23"/>
      <c r="AT123" s="206"/>
      <c r="AU123" s="22"/>
      <c r="AV123" s="23"/>
      <c r="AW123" s="23"/>
      <c r="AX123" s="206"/>
      <c r="AY123" s="206"/>
    </row>
    <row r="124" spans="3:51" ht="16.5" thickTop="1" thickBot="1" x14ac:dyDescent="0.3">
      <c r="C124" s="22"/>
      <c r="D124" s="23"/>
      <c r="E124" s="23"/>
      <c r="G124" s="22"/>
      <c r="H124" s="23"/>
      <c r="I124" s="23"/>
      <c r="K124" s="22"/>
      <c r="L124" s="23"/>
      <c r="M124" s="23"/>
      <c r="N124" s="206"/>
      <c r="O124" s="22"/>
      <c r="P124" s="23"/>
      <c r="Q124" s="23"/>
      <c r="R124" s="206"/>
      <c r="S124" s="22"/>
      <c r="T124" s="23"/>
      <c r="U124" s="23"/>
      <c r="V124" s="206"/>
      <c r="W124" s="22"/>
      <c r="X124" s="23"/>
      <c r="Y124" s="23"/>
      <c r="Z124" s="206"/>
      <c r="AA124" s="22"/>
      <c r="AB124" s="23"/>
      <c r="AC124" s="23"/>
      <c r="AD124" s="206"/>
      <c r="AE124" s="22"/>
      <c r="AF124" s="23"/>
      <c r="AG124" s="23"/>
      <c r="AH124" s="206"/>
      <c r="AI124" s="22"/>
      <c r="AJ124" s="23"/>
      <c r="AK124" s="23"/>
      <c r="AL124" s="206"/>
      <c r="AM124" s="22"/>
      <c r="AN124" s="23"/>
      <c r="AO124" s="23"/>
      <c r="AP124" s="206"/>
      <c r="AQ124" s="22"/>
      <c r="AR124" s="23"/>
      <c r="AS124" s="23"/>
      <c r="AT124" s="206"/>
      <c r="AU124" s="22"/>
      <c r="AV124" s="23"/>
      <c r="AW124" s="23"/>
      <c r="AX124" s="206"/>
      <c r="AY124" s="206"/>
    </row>
    <row r="125" spans="3:51" ht="16.5" thickTop="1" thickBot="1" x14ac:dyDescent="0.3">
      <c r="C125" s="22"/>
      <c r="D125" s="23"/>
      <c r="E125" s="23"/>
      <c r="G125" s="22"/>
      <c r="H125" s="23"/>
      <c r="I125" s="23"/>
      <c r="K125" s="22"/>
      <c r="L125" s="23"/>
      <c r="M125" s="23"/>
      <c r="N125" s="206"/>
      <c r="O125" s="22"/>
      <c r="P125" s="23"/>
      <c r="Q125" s="23"/>
      <c r="R125" s="206"/>
      <c r="S125" s="22"/>
      <c r="T125" s="23"/>
      <c r="U125" s="23"/>
      <c r="V125" s="206"/>
      <c r="W125" s="22"/>
      <c r="X125" s="23"/>
      <c r="Y125" s="23"/>
      <c r="Z125" s="206"/>
      <c r="AA125" s="22"/>
      <c r="AB125" s="23"/>
      <c r="AC125" s="23"/>
      <c r="AD125" s="206"/>
      <c r="AE125" s="22"/>
      <c r="AF125" s="23"/>
      <c r="AG125" s="23"/>
      <c r="AH125" s="206"/>
      <c r="AI125" s="22"/>
      <c r="AJ125" s="23"/>
      <c r="AK125" s="23"/>
      <c r="AL125" s="206"/>
      <c r="AM125" s="22"/>
      <c r="AN125" s="23"/>
      <c r="AO125" s="23"/>
      <c r="AP125" s="206"/>
      <c r="AQ125" s="22"/>
      <c r="AR125" s="23"/>
      <c r="AS125" s="23"/>
      <c r="AT125" s="206"/>
      <c r="AU125" s="22"/>
      <c r="AV125" s="23"/>
      <c r="AW125" s="23"/>
      <c r="AX125" s="206"/>
      <c r="AY125" s="206"/>
    </row>
    <row r="126" spans="3:51" ht="16.5" thickTop="1" thickBot="1" x14ac:dyDescent="0.3">
      <c r="C126" s="22"/>
      <c r="D126" s="23"/>
      <c r="E126" s="23"/>
      <c r="G126" s="22"/>
      <c r="H126" s="23"/>
      <c r="I126" s="23"/>
      <c r="K126" s="22"/>
      <c r="L126" s="23"/>
      <c r="M126" s="23"/>
      <c r="N126" s="206"/>
      <c r="O126" s="22"/>
      <c r="P126" s="23"/>
      <c r="Q126" s="23"/>
      <c r="R126" s="206"/>
      <c r="S126" s="22"/>
      <c r="T126" s="23"/>
      <c r="U126" s="23"/>
      <c r="V126" s="206"/>
      <c r="W126" s="22"/>
      <c r="X126" s="23"/>
      <c r="Y126" s="23"/>
      <c r="Z126" s="206"/>
      <c r="AA126" s="22"/>
      <c r="AB126" s="23"/>
      <c r="AC126" s="23"/>
      <c r="AD126" s="206"/>
      <c r="AE126" s="22"/>
      <c r="AF126" s="23"/>
      <c r="AG126" s="23"/>
      <c r="AH126" s="206"/>
      <c r="AI126" s="22"/>
      <c r="AJ126" s="23"/>
      <c r="AK126" s="23"/>
      <c r="AL126" s="206"/>
      <c r="AM126" s="22"/>
      <c r="AN126" s="23"/>
      <c r="AO126" s="23"/>
      <c r="AP126" s="206"/>
      <c r="AQ126" s="22"/>
      <c r="AR126" s="23"/>
      <c r="AS126" s="23"/>
      <c r="AT126" s="206"/>
      <c r="AU126" s="22"/>
      <c r="AV126" s="23"/>
      <c r="AW126" s="23"/>
      <c r="AX126" s="206"/>
      <c r="AY126" s="206"/>
    </row>
    <row r="127" spans="3:51" ht="16.5" thickTop="1" thickBot="1" x14ac:dyDescent="0.3">
      <c r="C127" s="22"/>
      <c r="D127" s="23"/>
      <c r="E127" s="23"/>
      <c r="G127" s="22"/>
      <c r="H127" s="23"/>
      <c r="I127" s="23"/>
      <c r="K127" s="22"/>
      <c r="L127" s="23"/>
      <c r="M127" s="23"/>
      <c r="N127" s="206"/>
      <c r="O127" s="22"/>
      <c r="P127" s="23"/>
      <c r="Q127" s="23"/>
      <c r="R127" s="206"/>
      <c r="S127" s="22"/>
      <c r="T127" s="23"/>
      <c r="U127" s="23"/>
      <c r="V127" s="206"/>
      <c r="W127" s="22"/>
      <c r="X127" s="23"/>
      <c r="Y127" s="23"/>
      <c r="Z127" s="206"/>
      <c r="AA127" s="22"/>
      <c r="AB127" s="23"/>
      <c r="AC127" s="23"/>
      <c r="AD127" s="206"/>
      <c r="AE127" s="22"/>
      <c r="AF127" s="23"/>
      <c r="AG127" s="23"/>
      <c r="AH127" s="206"/>
      <c r="AI127" s="22"/>
      <c r="AJ127" s="23"/>
      <c r="AK127" s="23"/>
      <c r="AL127" s="206"/>
      <c r="AM127" s="22"/>
      <c r="AN127" s="23"/>
      <c r="AO127" s="23"/>
      <c r="AP127" s="206"/>
      <c r="AQ127" s="22"/>
      <c r="AR127" s="23"/>
      <c r="AS127" s="23"/>
      <c r="AT127" s="206"/>
      <c r="AU127" s="22"/>
      <c r="AV127" s="23"/>
      <c r="AW127" s="23"/>
      <c r="AX127" s="206"/>
      <c r="AY127" s="206"/>
    </row>
    <row r="128" spans="3:51" ht="16.5" thickTop="1" thickBot="1" x14ac:dyDescent="0.3">
      <c r="C128" s="22"/>
      <c r="D128" s="23"/>
      <c r="E128" s="23"/>
      <c r="G128" s="22"/>
      <c r="H128" s="23"/>
      <c r="I128" s="23"/>
      <c r="K128" s="22"/>
      <c r="L128" s="23"/>
      <c r="M128" s="23"/>
      <c r="N128" s="206"/>
      <c r="O128" s="22"/>
      <c r="P128" s="23"/>
      <c r="Q128" s="23"/>
      <c r="R128" s="206"/>
      <c r="S128" s="22"/>
      <c r="T128" s="23"/>
      <c r="U128" s="23"/>
      <c r="V128" s="206"/>
      <c r="W128" s="22"/>
      <c r="X128" s="23"/>
      <c r="Y128" s="23"/>
      <c r="Z128" s="206"/>
      <c r="AA128" s="22"/>
      <c r="AB128" s="23"/>
      <c r="AC128" s="23"/>
      <c r="AD128" s="206"/>
      <c r="AE128" s="22"/>
      <c r="AF128" s="23"/>
      <c r="AG128" s="23"/>
      <c r="AH128" s="206"/>
      <c r="AI128" s="22"/>
      <c r="AJ128" s="23"/>
      <c r="AK128" s="23"/>
      <c r="AL128" s="206"/>
      <c r="AM128" s="22"/>
      <c r="AN128" s="23"/>
      <c r="AO128" s="23"/>
      <c r="AP128" s="206"/>
      <c r="AQ128" s="22"/>
      <c r="AR128" s="23"/>
      <c r="AS128" s="23"/>
      <c r="AT128" s="206"/>
      <c r="AU128" s="22"/>
      <c r="AV128" s="23"/>
      <c r="AW128" s="23"/>
      <c r="AX128" s="206"/>
      <c r="AY128" s="206"/>
    </row>
    <row r="129" spans="3:51" ht="16.5" thickTop="1" thickBot="1" x14ac:dyDescent="0.3">
      <c r="C129" s="22"/>
      <c r="D129" s="23"/>
      <c r="E129" s="23"/>
      <c r="G129" s="22"/>
      <c r="H129" s="23"/>
      <c r="I129" s="23"/>
      <c r="K129" s="22"/>
      <c r="L129" s="23"/>
      <c r="M129" s="23"/>
      <c r="N129" s="206"/>
      <c r="O129" s="22"/>
      <c r="P129" s="23"/>
      <c r="Q129" s="23"/>
      <c r="R129" s="206"/>
      <c r="S129" s="22"/>
      <c r="T129" s="23"/>
      <c r="U129" s="23"/>
      <c r="V129" s="206"/>
      <c r="W129" s="22"/>
      <c r="X129" s="23"/>
      <c r="Y129" s="23"/>
      <c r="Z129" s="206"/>
      <c r="AA129" s="22"/>
      <c r="AB129" s="23"/>
      <c r="AC129" s="23"/>
      <c r="AD129" s="206"/>
      <c r="AE129" s="22"/>
      <c r="AF129" s="23"/>
      <c r="AG129" s="23"/>
      <c r="AH129" s="206"/>
      <c r="AI129" s="22"/>
      <c r="AJ129" s="23"/>
      <c r="AK129" s="23"/>
      <c r="AL129" s="206"/>
      <c r="AM129" s="22"/>
      <c r="AN129" s="23"/>
      <c r="AO129" s="23"/>
      <c r="AP129" s="206"/>
      <c r="AQ129" s="22"/>
      <c r="AR129" s="23"/>
      <c r="AS129" s="23"/>
      <c r="AT129" s="206"/>
      <c r="AU129" s="22"/>
      <c r="AV129" s="23"/>
      <c r="AW129" s="23"/>
      <c r="AX129" s="206"/>
      <c r="AY129" s="206"/>
    </row>
    <row r="130" spans="3:51" ht="16.5" thickTop="1" thickBot="1" x14ac:dyDescent="0.3">
      <c r="C130" s="22"/>
      <c r="D130" s="23"/>
      <c r="E130" s="23"/>
      <c r="G130" s="22"/>
      <c r="H130" s="23"/>
      <c r="I130" s="23"/>
      <c r="K130" s="22"/>
      <c r="L130" s="23"/>
      <c r="M130" s="23"/>
      <c r="N130" s="206"/>
      <c r="O130" s="22"/>
      <c r="P130" s="23"/>
      <c r="Q130" s="23"/>
      <c r="R130" s="206"/>
      <c r="S130" s="22"/>
      <c r="T130" s="23"/>
      <c r="U130" s="23"/>
      <c r="V130" s="206"/>
      <c r="W130" s="22"/>
      <c r="X130" s="23"/>
      <c r="Y130" s="23"/>
      <c r="Z130" s="206"/>
      <c r="AA130" s="22"/>
      <c r="AB130" s="23"/>
      <c r="AC130" s="23"/>
      <c r="AD130" s="206"/>
      <c r="AE130" s="22"/>
      <c r="AF130" s="23"/>
      <c r="AG130" s="23"/>
      <c r="AH130" s="206"/>
      <c r="AI130" s="22"/>
      <c r="AJ130" s="23"/>
      <c r="AK130" s="23"/>
      <c r="AL130" s="206"/>
      <c r="AM130" s="22"/>
      <c r="AN130" s="23"/>
      <c r="AO130" s="23"/>
      <c r="AP130" s="206"/>
      <c r="AQ130" s="22"/>
      <c r="AR130" s="23"/>
      <c r="AS130" s="23"/>
      <c r="AT130" s="206"/>
      <c r="AU130" s="22"/>
      <c r="AV130" s="23"/>
      <c r="AW130" s="23"/>
      <c r="AX130" s="206"/>
      <c r="AY130" s="206"/>
    </row>
    <row r="131" spans="3:51" ht="16.5" thickTop="1" thickBot="1" x14ac:dyDescent="0.3">
      <c r="C131" s="22"/>
      <c r="D131" s="23"/>
      <c r="E131" s="23"/>
      <c r="G131" s="22"/>
      <c r="H131" s="23"/>
      <c r="I131" s="23"/>
      <c r="K131" s="22"/>
      <c r="L131" s="23"/>
      <c r="M131" s="23"/>
      <c r="N131" s="206"/>
      <c r="O131" s="22"/>
      <c r="P131" s="23"/>
      <c r="Q131" s="23"/>
      <c r="R131" s="206"/>
      <c r="S131" s="22"/>
      <c r="T131" s="23"/>
      <c r="U131" s="23"/>
      <c r="V131" s="206"/>
      <c r="W131" s="22"/>
      <c r="X131" s="23"/>
      <c r="Y131" s="23"/>
      <c r="Z131" s="206"/>
      <c r="AA131" s="22"/>
      <c r="AB131" s="23"/>
      <c r="AC131" s="23"/>
      <c r="AD131" s="206"/>
      <c r="AE131" s="22"/>
      <c r="AF131" s="23"/>
      <c r="AG131" s="23"/>
      <c r="AH131" s="206"/>
      <c r="AI131" s="22"/>
      <c r="AJ131" s="23"/>
      <c r="AK131" s="23"/>
      <c r="AL131" s="206"/>
      <c r="AM131" s="22"/>
      <c r="AN131" s="23"/>
      <c r="AO131" s="23"/>
      <c r="AP131" s="206"/>
      <c r="AQ131" s="22"/>
      <c r="AR131" s="23"/>
      <c r="AS131" s="23"/>
      <c r="AT131" s="206"/>
      <c r="AU131" s="22"/>
      <c r="AV131" s="23"/>
      <c r="AW131" s="23"/>
      <c r="AX131" s="206"/>
      <c r="AY131" s="206"/>
    </row>
    <row r="132" spans="3:51" ht="16.5" thickTop="1" thickBot="1" x14ac:dyDescent="0.3">
      <c r="C132" s="22"/>
      <c r="D132" s="23"/>
      <c r="E132" s="23"/>
      <c r="G132" s="22"/>
      <c r="H132" s="23"/>
      <c r="I132" s="23"/>
      <c r="K132" s="22"/>
      <c r="L132" s="23"/>
      <c r="M132" s="23"/>
      <c r="N132" s="206"/>
      <c r="O132" s="22"/>
      <c r="P132" s="23"/>
      <c r="Q132" s="23"/>
      <c r="R132" s="206"/>
      <c r="S132" s="22"/>
      <c r="T132" s="23"/>
      <c r="U132" s="23"/>
      <c r="V132" s="206"/>
      <c r="W132" s="22"/>
      <c r="X132" s="23"/>
      <c r="Y132" s="23"/>
      <c r="Z132" s="206"/>
      <c r="AA132" s="22"/>
      <c r="AB132" s="23"/>
      <c r="AC132" s="23"/>
      <c r="AD132" s="206"/>
      <c r="AE132" s="22"/>
      <c r="AF132" s="23"/>
      <c r="AG132" s="23"/>
      <c r="AH132" s="206"/>
      <c r="AI132" s="22"/>
      <c r="AJ132" s="23"/>
      <c r="AK132" s="23"/>
      <c r="AL132" s="206"/>
      <c r="AM132" s="22"/>
      <c r="AN132" s="23"/>
      <c r="AO132" s="23"/>
      <c r="AP132" s="206"/>
      <c r="AQ132" s="22"/>
      <c r="AR132" s="23"/>
      <c r="AS132" s="23"/>
      <c r="AT132" s="206"/>
      <c r="AU132" s="22"/>
      <c r="AV132" s="23"/>
      <c r="AW132" s="23"/>
      <c r="AX132" s="206"/>
      <c r="AY132" s="206"/>
    </row>
    <row r="133" spans="3:51" ht="16.5" thickTop="1" thickBot="1" x14ac:dyDescent="0.3">
      <c r="C133" s="22"/>
      <c r="D133" s="23"/>
      <c r="E133" s="23"/>
      <c r="G133" s="22"/>
      <c r="H133" s="23"/>
      <c r="I133" s="23"/>
      <c r="K133" s="22"/>
      <c r="L133" s="23"/>
      <c r="M133" s="23"/>
      <c r="N133" s="206"/>
      <c r="O133" s="22"/>
      <c r="P133" s="23"/>
      <c r="Q133" s="23"/>
      <c r="R133" s="206"/>
      <c r="S133" s="22"/>
      <c r="T133" s="23"/>
      <c r="U133" s="23"/>
      <c r="V133" s="206"/>
      <c r="W133" s="22"/>
      <c r="X133" s="23"/>
      <c r="Y133" s="23"/>
      <c r="Z133" s="206"/>
      <c r="AA133" s="22"/>
      <c r="AB133" s="23"/>
      <c r="AC133" s="23"/>
      <c r="AD133" s="206"/>
      <c r="AE133" s="22"/>
      <c r="AF133" s="23"/>
      <c r="AG133" s="23"/>
      <c r="AH133" s="206"/>
      <c r="AI133" s="22"/>
      <c r="AJ133" s="23"/>
      <c r="AK133" s="23"/>
      <c r="AL133" s="206"/>
      <c r="AM133" s="22"/>
      <c r="AN133" s="23"/>
      <c r="AO133" s="23"/>
      <c r="AP133" s="206"/>
      <c r="AQ133" s="22"/>
      <c r="AR133" s="23"/>
      <c r="AS133" s="23"/>
      <c r="AT133" s="206"/>
      <c r="AU133" s="22"/>
      <c r="AV133" s="23"/>
      <c r="AW133" s="23"/>
      <c r="AX133" s="206"/>
      <c r="AY133" s="206"/>
    </row>
    <row r="134" spans="3:51" ht="16.5" thickTop="1" thickBot="1" x14ac:dyDescent="0.3">
      <c r="C134" s="22"/>
      <c r="D134" s="23"/>
      <c r="E134" s="23"/>
      <c r="G134" s="22"/>
      <c r="H134" s="23"/>
      <c r="I134" s="23"/>
      <c r="K134" s="22"/>
      <c r="L134" s="23"/>
      <c r="M134" s="23"/>
      <c r="N134" s="206"/>
      <c r="O134" s="22"/>
      <c r="P134" s="23"/>
      <c r="Q134" s="23"/>
      <c r="R134" s="206"/>
      <c r="S134" s="22"/>
      <c r="T134" s="23"/>
      <c r="U134" s="23"/>
      <c r="V134" s="206"/>
      <c r="W134" s="22"/>
      <c r="X134" s="23"/>
      <c r="Y134" s="23"/>
      <c r="Z134" s="206"/>
      <c r="AA134" s="22"/>
      <c r="AB134" s="23"/>
      <c r="AC134" s="23"/>
      <c r="AD134" s="206"/>
      <c r="AE134" s="22"/>
      <c r="AF134" s="23"/>
      <c r="AG134" s="23"/>
      <c r="AH134" s="206"/>
      <c r="AI134" s="22"/>
      <c r="AJ134" s="23"/>
      <c r="AK134" s="23"/>
      <c r="AL134" s="206"/>
      <c r="AM134" s="22"/>
      <c r="AN134" s="23"/>
      <c r="AO134" s="23"/>
      <c r="AP134" s="206"/>
      <c r="AQ134" s="22"/>
      <c r="AR134" s="23"/>
      <c r="AS134" s="23"/>
      <c r="AT134" s="206"/>
      <c r="AU134" s="22"/>
      <c r="AV134" s="23"/>
      <c r="AW134" s="23"/>
      <c r="AX134" s="206"/>
      <c r="AY134" s="206"/>
    </row>
    <row r="135" spans="3:51" ht="16.5" thickTop="1" thickBot="1" x14ac:dyDescent="0.3">
      <c r="C135" s="22"/>
      <c r="D135" s="23"/>
      <c r="E135" s="23"/>
      <c r="G135" s="22"/>
      <c r="H135" s="23"/>
      <c r="I135" s="23"/>
      <c r="K135" s="22"/>
      <c r="L135" s="23"/>
      <c r="M135" s="23"/>
      <c r="N135" s="206"/>
      <c r="O135" s="22"/>
      <c r="P135" s="23"/>
      <c r="Q135" s="23"/>
      <c r="R135" s="206"/>
      <c r="S135" s="22"/>
      <c r="T135" s="23"/>
      <c r="U135" s="23"/>
      <c r="V135" s="206"/>
      <c r="W135" s="22"/>
      <c r="X135" s="23"/>
      <c r="Y135" s="23"/>
      <c r="Z135" s="206"/>
      <c r="AA135" s="22"/>
      <c r="AB135" s="23"/>
      <c r="AC135" s="23"/>
      <c r="AD135" s="206"/>
      <c r="AE135" s="22"/>
      <c r="AF135" s="23"/>
      <c r="AG135" s="23"/>
      <c r="AH135" s="206"/>
      <c r="AI135" s="22"/>
      <c r="AJ135" s="23"/>
      <c r="AK135" s="23"/>
      <c r="AL135" s="206"/>
      <c r="AM135" s="22"/>
      <c r="AN135" s="23"/>
      <c r="AO135" s="23"/>
      <c r="AP135" s="206"/>
      <c r="AQ135" s="22"/>
      <c r="AR135" s="23"/>
      <c r="AS135" s="23"/>
      <c r="AT135" s="206"/>
      <c r="AU135" s="22"/>
      <c r="AV135" s="23"/>
      <c r="AW135" s="23"/>
      <c r="AX135" s="206"/>
      <c r="AY135" s="206"/>
    </row>
    <row r="136" spans="3:51" ht="16.5" thickTop="1" thickBot="1" x14ac:dyDescent="0.3">
      <c r="C136" s="22"/>
      <c r="D136" s="23"/>
      <c r="E136" s="23"/>
      <c r="G136" s="22"/>
      <c r="H136" s="23"/>
      <c r="I136" s="23"/>
      <c r="K136" s="22"/>
      <c r="L136" s="23"/>
      <c r="M136" s="23"/>
      <c r="N136" s="206"/>
      <c r="O136" s="22"/>
      <c r="P136" s="23"/>
      <c r="Q136" s="23"/>
      <c r="R136" s="206"/>
      <c r="S136" s="22"/>
      <c r="T136" s="23"/>
      <c r="U136" s="23"/>
      <c r="V136" s="206"/>
      <c r="W136" s="22"/>
      <c r="X136" s="23"/>
      <c r="Y136" s="23"/>
      <c r="Z136" s="206"/>
      <c r="AA136" s="22"/>
      <c r="AB136" s="23"/>
      <c r="AC136" s="23"/>
      <c r="AD136" s="206"/>
      <c r="AE136" s="22"/>
      <c r="AF136" s="23"/>
      <c r="AG136" s="23"/>
      <c r="AH136" s="206"/>
      <c r="AI136" s="22"/>
      <c r="AJ136" s="23"/>
      <c r="AK136" s="23"/>
      <c r="AL136" s="206"/>
      <c r="AM136" s="22"/>
      <c r="AN136" s="23"/>
      <c r="AO136" s="23"/>
      <c r="AP136" s="206"/>
      <c r="AQ136" s="22"/>
      <c r="AR136" s="23"/>
      <c r="AS136" s="23"/>
      <c r="AT136" s="206"/>
      <c r="AU136" s="22"/>
      <c r="AV136" s="23"/>
      <c r="AW136" s="23"/>
      <c r="AX136" s="206"/>
      <c r="AY136" s="206"/>
    </row>
    <row r="137" spans="3:51" ht="16.5" thickTop="1" thickBot="1" x14ac:dyDescent="0.3">
      <c r="C137" s="22"/>
      <c r="D137" s="23"/>
      <c r="E137" s="23"/>
      <c r="G137" s="22"/>
      <c r="H137" s="23"/>
      <c r="I137" s="23"/>
      <c r="K137" s="22"/>
      <c r="L137" s="23"/>
      <c r="M137" s="23"/>
      <c r="N137" s="206"/>
      <c r="O137" s="22"/>
      <c r="P137" s="23"/>
      <c r="Q137" s="23"/>
      <c r="R137" s="206"/>
      <c r="S137" s="22"/>
      <c r="T137" s="23"/>
      <c r="U137" s="23"/>
      <c r="V137" s="206"/>
      <c r="W137" s="22"/>
      <c r="X137" s="23"/>
      <c r="Y137" s="23"/>
      <c r="Z137" s="206"/>
      <c r="AA137" s="22"/>
      <c r="AB137" s="23"/>
      <c r="AC137" s="23"/>
      <c r="AD137" s="206"/>
      <c r="AE137" s="22"/>
      <c r="AF137" s="23"/>
      <c r="AG137" s="23"/>
      <c r="AH137" s="206"/>
      <c r="AI137" s="22"/>
      <c r="AJ137" s="23"/>
      <c r="AK137" s="23"/>
      <c r="AL137" s="206"/>
      <c r="AM137" s="22"/>
      <c r="AN137" s="23"/>
      <c r="AO137" s="23"/>
      <c r="AP137" s="206"/>
      <c r="AQ137" s="22"/>
      <c r="AR137" s="23"/>
      <c r="AS137" s="23"/>
      <c r="AT137" s="206"/>
      <c r="AU137" s="22"/>
      <c r="AV137" s="23"/>
      <c r="AW137" s="23"/>
      <c r="AX137" s="206"/>
      <c r="AY137" s="206"/>
    </row>
    <row r="138" spans="3:51" ht="16.5" thickTop="1" thickBot="1" x14ac:dyDescent="0.3">
      <c r="C138" s="22"/>
      <c r="D138" s="23"/>
      <c r="E138" s="23"/>
      <c r="G138" s="22"/>
      <c r="H138" s="23"/>
      <c r="I138" s="23"/>
      <c r="K138" s="22"/>
      <c r="L138" s="23"/>
      <c r="M138" s="23"/>
      <c r="N138" s="206"/>
      <c r="O138" s="22"/>
      <c r="P138" s="23"/>
      <c r="Q138" s="23"/>
      <c r="R138" s="206"/>
      <c r="S138" s="22"/>
      <c r="T138" s="23"/>
      <c r="U138" s="23"/>
      <c r="V138" s="206"/>
      <c r="W138" s="22"/>
      <c r="X138" s="23"/>
      <c r="Y138" s="23"/>
      <c r="Z138" s="206"/>
      <c r="AA138" s="22"/>
      <c r="AB138" s="23"/>
      <c r="AC138" s="23"/>
      <c r="AD138" s="206"/>
      <c r="AE138" s="22"/>
      <c r="AF138" s="23"/>
      <c r="AG138" s="23"/>
      <c r="AH138" s="206"/>
      <c r="AI138" s="22"/>
      <c r="AJ138" s="23"/>
      <c r="AK138" s="23"/>
      <c r="AL138" s="206"/>
      <c r="AM138" s="22"/>
      <c r="AN138" s="23"/>
      <c r="AO138" s="23"/>
      <c r="AP138" s="206"/>
      <c r="AQ138" s="22"/>
      <c r="AR138" s="23"/>
      <c r="AS138" s="23"/>
      <c r="AT138" s="206"/>
      <c r="AU138" s="22"/>
      <c r="AV138" s="23"/>
      <c r="AW138" s="23"/>
      <c r="AX138" s="206"/>
      <c r="AY138" s="206"/>
    </row>
    <row r="139" spans="3:51" ht="16.5" thickTop="1" thickBot="1" x14ac:dyDescent="0.3">
      <c r="C139" s="22"/>
      <c r="D139" s="23"/>
      <c r="E139" s="23"/>
      <c r="G139" s="22"/>
      <c r="H139" s="23"/>
      <c r="I139" s="23"/>
      <c r="K139" s="22"/>
      <c r="L139" s="23"/>
      <c r="M139" s="23"/>
      <c r="N139" s="206"/>
      <c r="O139" s="22"/>
      <c r="P139" s="23"/>
      <c r="Q139" s="23"/>
      <c r="R139" s="206"/>
      <c r="S139" s="22"/>
      <c r="T139" s="23"/>
      <c r="U139" s="23"/>
      <c r="V139" s="206"/>
      <c r="W139" s="22"/>
      <c r="X139" s="23"/>
      <c r="Y139" s="23"/>
      <c r="Z139" s="206"/>
      <c r="AA139" s="22"/>
      <c r="AB139" s="23"/>
      <c r="AC139" s="23"/>
      <c r="AD139" s="206"/>
      <c r="AE139" s="22"/>
      <c r="AF139" s="23"/>
      <c r="AG139" s="23"/>
      <c r="AH139" s="206"/>
      <c r="AI139" s="22"/>
      <c r="AJ139" s="23"/>
      <c r="AK139" s="23"/>
      <c r="AL139" s="206"/>
      <c r="AM139" s="22"/>
      <c r="AN139" s="23"/>
      <c r="AO139" s="23"/>
      <c r="AP139" s="206"/>
      <c r="AQ139" s="22"/>
      <c r="AR139" s="23"/>
      <c r="AS139" s="23"/>
      <c r="AT139" s="206"/>
      <c r="AU139" s="22"/>
      <c r="AV139" s="23"/>
      <c r="AW139" s="23"/>
      <c r="AX139" s="206"/>
      <c r="AY139" s="206"/>
    </row>
    <row r="140" spans="3:51" ht="16.5" thickTop="1" thickBot="1" x14ac:dyDescent="0.3">
      <c r="C140" s="22"/>
      <c r="D140" s="23"/>
      <c r="E140" s="23"/>
      <c r="G140" s="22"/>
      <c r="H140" s="23"/>
      <c r="I140" s="23"/>
      <c r="K140" s="22"/>
      <c r="L140" s="23"/>
      <c r="M140" s="23"/>
      <c r="N140" s="206"/>
      <c r="O140" s="22"/>
      <c r="P140" s="23"/>
      <c r="Q140" s="23"/>
      <c r="R140" s="206"/>
      <c r="S140" s="22"/>
      <c r="T140" s="23"/>
      <c r="U140" s="23"/>
      <c r="V140" s="206"/>
      <c r="W140" s="22"/>
      <c r="X140" s="23"/>
      <c r="Y140" s="23"/>
      <c r="Z140" s="206"/>
      <c r="AA140" s="22"/>
      <c r="AB140" s="23"/>
      <c r="AC140" s="23"/>
      <c r="AD140" s="206"/>
      <c r="AE140" s="22"/>
      <c r="AF140" s="23"/>
      <c r="AG140" s="23"/>
      <c r="AH140" s="206"/>
      <c r="AI140" s="22"/>
      <c r="AJ140" s="23"/>
      <c r="AK140" s="23"/>
      <c r="AL140" s="206"/>
      <c r="AM140" s="22"/>
      <c r="AN140" s="23"/>
      <c r="AO140" s="23"/>
      <c r="AP140" s="206"/>
      <c r="AQ140" s="22"/>
      <c r="AR140" s="23"/>
      <c r="AS140" s="23"/>
      <c r="AT140" s="206"/>
      <c r="AU140" s="22"/>
      <c r="AV140" s="23"/>
      <c r="AW140" s="23"/>
      <c r="AX140" s="206"/>
      <c r="AY140" s="206"/>
    </row>
    <row r="141" spans="3:51" ht="16.5" thickTop="1" thickBot="1" x14ac:dyDescent="0.3">
      <c r="C141" s="22"/>
      <c r="D141" s="23"/>
      <c r="E141" s="23"/>
      <c r="G141" s="22"/>
      <c r="H141" s="23"/>
      <c r="I141" s="23"/>
      <c r="K141" s="22"/>
      <c r="L141" s="23"/>
      <c r="M141" s="23"/>
      <c r="N141" s="206"/>
      <c r="O141" s="22"/>
      <c r="P141" s="23"/>
      <c r="Q141" s="23"/>
      <c r="R141" s="206"/>
      <c r="S141" s="22"/>
      <c r="T141" s="23"/>
      <c r="U141" s="23"/>
      <c r="V141" s="206"/>
      <c r="W141" s="22"/>
      <c r="X141" s="23"/>
      <c r="Y141" s="23"/>
      <c r="Z141" s="206"/>
      <c r="AA141" s="22"/>
      <c r="AB141" s="23"/>
      <c r="AC141" s="23"/>
      <c r="AD141" s="206"/>
      <c r="AE141" s="22"/>
      <c r="AF141" s="23"/>
      <c r="AG141" s="23"/>
      <c r="AH141" s="206"/>
      <c r="AI141" s="22"/>
      <c r="AJ141" s="23"/>
      <c r="AK141" s="23"/>
      <c r="AL141" s="206"/>
      <c r="AM141" s="22"/>
      <c r="AN141" s="23"/>
      <c r="AO141" s="23"/>
      <c r="AP141" s="206"/>
      <c r="AQ141" s="22"/>
      <c r="AR141" s="23"/>
      <c r="AS141" s="23"/>
      <c r="AT141" s="206"/>
      <c r="AU141" s="22"/>
      <c r="AV141" s="23"/>
      <c r="AW141" s="23"/>
      <c r="AX141" s="206"/>
      <c r="AY141" s="206"/>
    </row>
    <row r="142" spans="3:51" ht="16.5" thickTop="1" thickBot="1" x14ac:dyDescent="0.3">
      <c r="C142" s="22"/>
      <c r="D142" s="23"/>
      <c r="E142" s="23"/>
      <c r="G142" s="22"/>
      <c r="H142" s="23"/>
      <c r="I142" s="23"/>
      <c r="K142" s="22"/>
      <c r="L142" s="23"/>
      <c r="M142" s="23"/>
      <c r="N142" s="206"/>
      <c r="O142" s="22"/>
      <c r="P142" s="23"/>
      <c r="Q142" s="23"/>
      <c r="R142" s="206"/>
      <c r="S142" s="22"/>
      <c r="T142" s="23"/>
      <c r="U142" s="23"/>
      <c r="V142" s="206"/>
      <c r="W142" s="22"/>
      <c r="X142" s="23"/>
      <c r="Y142" s="23"/>
      <c r="Z142" s="206"/>
      <c r="AA142" s="22"/>
      <c r="AB142" s="23"/>
      <c r="AC142" s="23"/>
      <c r="AD142" s="206"/>
      <c r="AE142" s="22"/>
      <c r="AF142" s="23"/>
      <c r="AG142" s="23"/>
      <c r="AH142" s="206"/>
      <c r="AI142" s="22"/>
      <c r="AJ142" s="23"/>
      <c r="AK142" s="23"/>
      <c r="AL142" s="206"/>
      <c r="AM142" s="22"/>
      <c r="AN142" s="23"/>
      <c r="AO142" s="23"/>
      <c r="AP142" s="206"/>
      <c r="AQ142" s="22"/>
      <c r="AR142" s="23"/>
      <c r="AS142" s="23"/>
      <c r="AT142" s="206"/>
      <c r="AU142" s="22"/>
      <c r="AV142" s="23"/>
      <c r="AW142" s="23"/>
      <c r="AX142" s="206"/>
      <c r="AY142" s="206"/>
    </row>
    <row r="143" spans="3:51" ht="16.5" thickTop="1" thickBot="1" x14ac:dyDescent="0.3">
      <c r="C143" s="22"/>
      <c r="D143" s="23"/>
      <c r="E143" s="23"/>
      <c r="G143" s="22"/>
      <c r="H143" s="23"/>
      <c r="I143" s="23"/>
      <c r="K143" s="22"/>
      <c r="L143" s="23"/>
      <c r="M143" s="23"/>
      <c r="N143" s="206"/>
      <c r="O143" s="22"/>
      <c r="P143" s="23"/>
      <c r="Q143" s="23"/>
      <c r="R143" s="206"/>
      <c r="S143" s="22"/>
      <c r="T143" s="23"/>
      <c r="U143" s="23"/>
      <c r="V143" s="206"/>
      <c r="W143" s="22"/>
      <c r="X143" s="23"/>
      <c r="Y143" s="23"/>
      <c r="Z143" s="206"/>
      <c r="AA143" s="22"/>
      <c r="AB143" s="23"/>
      <c r="AC143" s="23"/>
      <c r="AD143" s="206"/>
      <c r="AE143" s="22"/>
      <c r="AF143" s="23"/>
      <c r="AG143" s="23"/>
      <c r="AH143" s="206"/>
      <c r="AI143" s="22"/>
      <c r="AJ143" s="23"/>
      <c r="AK143" s="23"/>
      <c r="AL143" s="206"/>
      <c r="AM143" s="22"/>
      <c r="AN143" s="23"/>
      <c r="AO143" s="23"/>
      <c r="AP143" s="206"/>
      <c r="AQ143" s="22"/>
      <c r="AR143" s="23"/>
      <c r="AS143" s="23"/>
      <c r="AT143" s="206"/>
      <c r="AU143" s="22"/>
      <c r="AV143" s="23"/>
      <c r="AW143" s="23"/>
      <c r="AX143" s="206"/>
      <c r="AY143" s="206"/>
    </row>
    <row r="144" spans="3:51" ht="16.5" thickTop="1" thickBot="1" x14ac:dyDescent="0.3">
      <c r="C144" s="22"/>
      <c r="D144" s="23"/>
      <c r="E144" s="23"/>
      <c r="G144" s="22"/>
      <c r="H144" s="23"/>
      <c r="I144" s="23"/>
      <c r="K144" s="22"/>
      <c r="L144" s="23"/>
      <c r="M144" s="23"/>
      <c r="N144" s="206"/>
      <c r="O144" s="22"/>
      <c r="P144" s="23"/>
      <c r="Q144" s="23"/>
      <c r="R144" s="206"/>
      <c r="S144" s="22"/>
      <c r="T144" s="23"/>
      <c r="U144" s="23"/>
      <c r="V144" s="206"/>
      <c r="W144" s="22"/>
      <c r="X144" s="23"/>
      <c r="Y144" s="23"/>
      <c r="Z144" s="206"/>
      <c r="AA144" s="22"/>
      <c r="AB144" s="23"/>
      <c r="AC144" s="23"/>
      <c r="AD144" s="206"/>
      <c r="AE144" s="22"/>
      <c r="AF144" s="23"/>
      <c r="AG144" s="23"/>
      <c r="AH144" s="206"/>
      <c r="AI144" s="22"/>
      <c r="AJ144" s="23"/>
      <c r="AK144" s="23"/>
      <c r="AL144" s="206"/>
      <c r="AM144" s="22"/>
      <c r="AN144" s="23"/>
      <c r="AO144" s="23"/>
      <c r="AP144" s="206"/>
      <c r="AQ144" s="22"/>
      <c r="AR144" s="23"/>
      <c r="AS144" s="23"/>
      <c r="AT144" s="206"/>
      <c r="AU144" s="22"/>
      <c r="AV144" s="23"/>
      <c r="AW144" s="23"/>
      <c r="AX144" s="206"/>
      <c r="AY144" s="206"/>
    </row>
    <row r="145" spans="3:51" ht="16.5" thickTop="1" thickBot="1" x14ac:dyDescent="0.3">
      <c r="C145" s="22"/>
      <c r="D145" s="23"/>
      <c r="E145" s="23"/>
      <c r="G145" s="22"/>
      <c r="H145" s="23"/>
      <c r="I145" s="23"/>
      <c r="K145" s="22"/>
      <c r="L145" s="23"/>
      <c r="M145" s="23"/>
      <c r="N145" s="206"/>
      <c r="O145" s="22"/>
      <c r="P145" s="23"/>
      <c r="Q145" s="23"/>
      <c r="R145" s="206"/>
      <c r="S145" s="22"/>
      <c r="T145" s="23"/>
      <c r="U145" s="23"/>
      <c r="V145" s="206"/>
      <c r="W145" s="22"/>
      <c r="X145" s="23"/>
      <c r="Y145" s="23"/>
      <c r="Z145" s="206"/>
      <c r="AA145" s="22"/>
      <c r="AB145" s="23"/>
      <c r="AC145" s="23"/>
      <c r="AD145" s="206"/>
      <c r="AE145" s="22"/>
      <c r="AF145" s="23"/>
      <c r="AG145" s="23"/>
      <c r="AH145" s="206"/>
      <c r="AI145" s="22"/>
      <c r="AJ145" s="23"/>
      <c r="AK145" s="23"/>
      <c r="AL145" s="206"/>
      <c r="AM145" s="22"/>
      <c r="AN145" s="23"/>
      <c r="AO145" s="23"/>
      <c r="AP145" s="206"/>
      <c r="AQ145" s="22"/>
      <c r="AR145" s="23"/>
      <c r="AS145" s="23"/>
      <c r="AT145" s="206"/>
      <c r="AU145" s="22"/>
      <c r="AV145" s="23"/>
      <c r="AW145" s="23"/>
      <c r="AX145" s="206"/>
      <c r="AY145" s="206"/>
    </row>
    <row r="146" spans="3:51" ht="16.5" thickTop="1" thickBot="1" x14ac:dyDescent="0.3">
      <c r="C146" s="22"/>
      <c r="D146" s="23"/>
      <c r="E146" s="23"/>
      <c r="G146" s="22"/>
      <c r="H146" s="23"/>
      <c r="I146" s="23"/>
      <c r="K146" s="22"/>
      <c r="L146" s="23"/>
      <c r="M146" s="23"/>
      <c r="N146" s="206"/>
      <c r="O146" s="22"/>
      <c r="P146" s="23"/>
      <c r="Q146" s="23"/>
      <c r="R146" s="206"/>
      <c r="S146" s="22"/>
      <c r="T146" s="23"/>
      <c r="U146" s="23"/>
      <c r="V146" s="206"/>
      <c r="W146" s="22"/>
      <c r="X146" s="23"/>
      <c r="Y146" s="23"/>
      <c r="Z146" s="206"/>
      <c r="AA146" s="22"/>
      <c r="AB146" s="23"/>
      <c r="AC146" s="23"/>
      <c r="AD146" s="206"/>
      <c r="AE146" s="22"/>
      <c r="AF146" s="23"/>
      <c r="AG146" s="23"/>
      <c r="AH146" s="206"/>
      <c r="AI146" s="22"/>
      <c r="AJ146" s="23"/>
      <c r="AK146" s="23"/>
      <c r="AL146" s="206"/>
      <c r="AM146" s="22"/>
      <c r="AN146" s="23"/>
      <c r="AO146" s="23"/>
      <c r="AP146" s="206"/>
      <c r="AQ146" s="22"/>
      <c r="AR146" s="23"/>
      <c r="AS146" s="23"/>
      <c r="AT146" s="206"/>
      <c r="AU146" s="22"/>
      <c r="AV146" s="23"/>
      <c r="AW146" s="23"/>
      <c r="AX146" s="206"/>
      <c r="AY146" s="206"/>
    </row>
    <row r="147" spans="3:51" ht="16.5" thickTop="1" thickBot="1" x14ac:dyDescent="0.3">
      <c r="C147" s="22"/>
      <c r="D147" s="23"/>
      <c r="E147" s="23"/>
      <c r="G147" s="22"/>
      <c r="H147" s="23"/>
      <c r="I147" s="23"/>
      <c r="K147" s="22"/>
      <c r="L147" s="23"/>
      <c r="M147" s="23"/>
      <c r="N147" s="206"/>
      <c r="O147" s="22"/>
      <c r="P147" s="23"/>
      <c r="Q147" s="23"/>
      <c r="R147" s="206"/>
      <c r="S147" s="22"/>
      <c r="T147" s="23"/>
      <c r="U147" s="23"/>
      <c r="V147" s="206"/>
      <c r="W147" s="22"/>
      <c r="X147" s="23"/>
      <c r="Y147" s="23"/>
      <c r="Z147" s="206"/>
      <c r="AA147" s="22"/>
      <c r="AB147" s="23"/>
      <c r="AC147" s="23"/>
      <c r="AD147" s="206"/>
      <c r="AE147" s="22"/>
      <c r="AF147" s="23"/>
      <c r="AG147" s="23"/>
      <c r="AH147" s="206"/>
      <c r="AI147" s="22"/>
      <c r="AJ147" s="23"/>
      <c r="AK147" s="23"/>
      <c r="AL147" s="206"/>
      <c r="AM147" s="22"/>
      <c r="AN147" s="23"/>
      <c r="AO147" s="23"/>
      <c r="AP147" s="206"/>
      <c r="AQ147" s="22"/>
      <c r="AR147" s="23"/>
      <c r="AS147" s="23"/>
      <c r="AT147" s="206"/>
      <c r="AU147" s="22"/>
      <c r="AV147" s="23"/>
      <c r="AW147" s="23"/>
      <c r="AX147" s="206"/>
      <c r="AY147" s="206"/>
    </row>
    <row r="148" spans="3:51" ht="16.5" thickTop="1" thickBot="1" x14ac:dyDescent="0.3">
      <c r="C148" s="22"/>
      <c r="D148" s="23"/>
      <c r="E148" s="23"/>
      <c r="G148" s="22"/>
      <c r="H148" s="23"/>
      <c r="I148" s="23"/>
      <c r="K148" s="22"/>
      <c r="L148" s="23"/>
      <c r="M148" s="23"/>
      <c r="N148" s="206"/>
      <c r="O148" s="22"/>
      <c r="P148" s="23"/>
      <c r="Q148" s="23"/>
      <c r="R148" s="206"/>
      <c r="S148" s="22"/>
      <c r="T148" s="23"/>
      <c r="U148" s="23"/>
      <c r="V148" s="206"/>
      <c r="W148" s="22"/>
      <c r="X148" s="23"/>
      <c r="Y148" s="23"/>
      <c r="Z148" s="206"/>
      <c r="AA148" s="22"/>
      <c r="AB148" s="23"/>
      <c r="AC148" s="23"/>
      <c r="AD148" s="206"/>
      <c r="AE148" s="22"/>
      <c r="AF148" s="23"/>
      <c r="AG148" s="23"/>
      <c r="AH148" s="206"/>
      <c r="AI148" s="22"/>
      <c r="AJ148" s="23"/>
      <c r="AK148" s="23"/>
      <c r="AL148" s="206"/>
      <c r="AM148" s="22"/>
      <c r="AN148" s="23"/>
      <c r="AO148" s="23"/>
      <c r="AP148" s="206"/>
      <c r="AQ148" s="22"/>
      <c r="AR148" s="23"/>
      <c r="AS148" s="23"/>
      <c r="AT148" s="206"/>
      <c r="AU148" s="22"/>
      <c r="AV148" s="23"/>
      <c r="AW148" s="23"/>
      <c r="AX148" s="206"/>
      <c r="AY148" s="206"/>
    </row>
    <row r="149" spans="3:51" ht="16.5" thickTop="1" thickBot="1" x14ac:dyDescent="0.3">
      <c r="C149" s="22"/>
      <c r="D149" s="23"/>
      <c r="E149" s="23"/>
      <c r="G149" s="22"/>
      <c r="H149" s="23"/>
      <c r="I149" s="23"/>
      <c r="K149" s="22"/>
      <c r="L149" s="23"/>
      <c r="M149" s="23"/>
      <c r="N149" s="206"/>
      <c r="O149" s="22"/>
      <c r="P149" s="23"/>
      <c r="Q149" s="23"/>
      <c r="R149" s="206"/>
      <c r="S149" s="22"/>
      <c r="T149" s="23"/>
      <c r="U149" s="23"/>
      <c r="V149" s="206"/>
      <c r="W149" s="22"/>
      <c r="X149" s="23"/>
      <c r="Y149" s="23"/>
      <c r="Z149" s="206"/>
      <c r="AA149" s="22"/>
      <c r="AB149" s="23"/>
      <c r="AC149" s="23"/>
      <c r="AD149" s="206"/>
      <c r="AE149" s="22"/>
      <c r="AF149" s="23"/>
      <c r="AG149" s="23"/>
      <c r="AH149" s="206"/>
      <c r="AI149" s="22"/>
      <c r="AJ149" s="23"/>
      <c r="AK149" s="23"/>
      <c r="AL149" s="206"/>
      <c r="AM149" s="22"/>
      <c r="AN149" s="23"/>
      <c r="AO149" s="23"/>
      <c r="AP149" s="206"/>
      <c r="AQ149" s="22"/>
      <c r="AR149" s="23"/>
      <c r="AS149" s="23"/>
      <c r="AT149" s="206"/>
      <c r="AU149" s="22"/>
      <c r="AV149" s="23"/>
      <c r="AW149" s="23"/>
      <c r="AX149" s="206"/>
      <c r="AY149" s="206"/>
    </row>
    <row r="150" spans="3:51" ht="16.5" thickTop="1" thickBot="1" x14ac:dyDescent="0.3">
      <c r="C150" s="22"/>
      <c r="D150" s="23"/>
      <c r="E150" s="23"/>
      <c r="G150" s="22"/>
      <c r="H150" s="23"/>
      <c r="I150" s="23"/>
      <c r="K150" s="22"/>
      <c r="L150" s="23"/>
      <c r="M150" s="23"/>
      <c r="N150" s="206"/>
      <c r="O150" s="22"/>
      <c r="P150" s="23"/>
      <c r="Q150" s="23"/>
      <c r="R150" s="206"/>
      <c r="S150" s="22"/>
      <c r="T150" s="23"/>
      <c r="U150" s="23"/>
      <c r="V150" s="206"/>
      <c r="W150" s="22"/>
      <c r="X150" s="23"/>
      <c r="Y150" s="23"/>
      <c r="Z150" s="206"/>
      <c r="AA150" s="22"/>
      <c r="AB150" s="23"/>
      <c r="AC150" s="23"/>
      <c r="AD150" s="206"/>
      <c r="AE150" s="22"/>
      <c r="AF150" s="23"/>
      <c r="AG150" s="23"/>
      <c r="AH150" s="206"/>
      <c r="AI150" s="22"/>
      <c r="AJ150" s="23"/>
      <c r="AK150" s="23"/>
      <c r="AL150" s="206"/>
      <c r="AM150" s="22"/>
      <c r="AN150" s="23"/>
      <c r="AO150" s="23"/>
      <c r="AP150" s="206"/>
      <c r="AQ150" s="22"/>
      <c r="AR150" s="23"/>
      <c r="AS150" s="23"/>
      <c r="AT150" s="206"/>
      <c r="AU150" s="22"/>
      <c r="AV150" s="23"/>
      <c r="AW150" s="23"/>
      <c r="AX150" s="206"/>
      <c r="AY150" s="206"/>
    </row>
    <row r="151" spans="3:51" ht="16.5" thickTop="1" thickBot="1" x14ac:dyDescent="0.3">
      <c r="C151" s="22"/>
      <c r="D151" s="23"/>
      <c r="E151" s="23"/>
      <c r="G151" s="22"/>
      <c r="H151" s="23"/>
      <c r="I151" s="23"/>
      <c r="K151" s="22"/>
      <c r="L151" s="23"/>
      <c r="M151" s="23"/>
      <c r="N151" s="206"/>
      <c r="O151" s="22"/>
      <c r="P151" s="23"/>
      <c r="Q151" s="23"/>
      <c r="R151" s="206"/>
      <c r="S151" s="22"/>
      <c r="T151" s="23"/>
      <c r="U151" s="23"/>
      <c r="V151" s="206"/>
      <c r="W151" s="22"/>
      <c r="X151" s="23"/>
      <c r="Y151" s="23"/>
      <c r="Z151" s="206"/>
      <c r="AA151" s="22"/>
      <c r="AB151" s="23"/>
      <c r="AC151" s="23"/>
      <c r="AD151" s="206"/>
      <c r="AE151" s="22"/>
      <c r="AF151" s="23"/>
      <c r="AG151" s="23"/>
      <c r="AH151" s="206"/>
      <c r="AI151" s="22"/>
      <c r="AJ151" s="23"/>
      <c r="AK151" s="23"/>
      <c r="AL151" s="206"/>
      <c r="AM151" s="22"/>
      <c r="AN151" s="23"/>
      <c r="AO151" s="23"/>
      <c r="AP151" s="206"/>
      <c r="AQ151" s="22"/>
      <c r="AR151" s="23"/>
      <c r="AS151" s="23"/>
      <c r="AT151" s="206"/>
      <c r="AU151" s="22"/>
      <c r="AV151" s="23"/>
      <c r="AW151" s="23"/>
      <c r="AX151" s="206"/>
      <c r="AY151" s="206"/>
    </row>
    <row r="152" spans="3:51" ht="16.5" thickTop="1" thickBot="1" x14ac:dyDescent="0.3">
      <c r="C152" s="22"/>
      <c r="D152" s="23"/>
      <c r="E152" s="23"/>
      <c r="G152" s="22"/>
      <c r="H152" s="23"/>
      <c r="I152" s="23"/>
      <c r="K152" s="22"/>
      <c r="L152" s="23"/>
      <c r="M152" s="23"/>
      <c r="N152" s="206"/>
      <c r="O152" s="22"/>
      <c r="P152" s="23"/>
      <c r="Q152" s="23"/>
      <c r="R152" s="206"/>
      <c r="S152" s="22"/>
      <c r="T152" s="23"/>
      <c r="U152" s="23"/>
      <c r="V152" s="206"/>
      <c r="W152" s="22"/>
      <c r="X152" s="23"/>
      <c r="Y152" s="23"/>
      <c r="Z152" s="206"/>
      <c r="AA152" s="22"/>
      <c r="AB152" s="23"/>
      <c r="AC152" s="23"/>
      <c r="AD152" s="206"/>
      <c r="AE152" s="22"/>
      <c r="AF152" s="23"/>
      <c r="AG152" s="23"/>
      <c r="AH152" s="206"/>
      <c r="AI152" s="22"/>
      <c r="AJ152" s="23"/>
      <c r="AK152" s="23"/>
      <c r="AL152" s="206"/>
      <c r="AM152" s="22"/>
      <c r="AN152" s="23"/>
      <c r="AO152" s="23"/>
      <c r="AP152" s="206"/>
      <c r="AQ152" s="22"/>
      <c r="AR152" s="23"/>
      <c r="AS152" s="23"/>
      <c r="AT152" s="206"/>
      <c r="AU152" s="22"/>
      <c r="AV152" s="23"/>
      <c r="AW152" s="23"/>
      <c r="AX152" s="206"/>
      <c r="AY152" s="206"/>
    </row>
    <row r="153" spans="3:51" ht="16.5" thickTop="1" thickBot="1" x14ac:dyDescent="0.3">
      <c r="C153" s="22"/>
      <c r="D153" s="23"/>
      <c r="E153" s="23"/>
      <c r="G153" s="22"/>
      <c r="H153" s="23"/>
      <c r="I153" s="23"/>
      <c r="K153" s="22"/>
      <c r="L153" s="23"/>
      <c r="M153" s="23"/>
      <c r="N153" s="206"/>
      <c r="O153" s="22"/>
      <c r="P153" s="23"/>
      <c r="Q153" s="23"/>
      <c r="R153" s="206"/>
      <c r="S153" s="22"/>
      <c r="T153" s="23"/>
      <c r="U153" s="23"/>
      <c r="V153" s="206"/>
      <c r="W153" s="22"/>
      <c r="X153" s="23"/>
      <c r="Y153" s="23"/>
      <c r="Z153" s="206"/>
      <c r="AA153" s="22"/>
      <c r="AB153" s="23"/>
      <c r="AC153" s="23"/>
      <c r="AD153" s="206"/>
      <c r="AE153" s="22"/>
      <c r="AF153" s="23"/>
      <c r="AG153" s="23"/>
      <c r="AH153" s="206"/>
      <c r="AI153" s="22"/>
      <c r="AJ153" s="23"/>
      <c r="AK153" s="23"/>
      <c r="AL153" s="206"/>
      <c r="AM153" s="22"/>
      <c r="AN153" s="23"/>
      <c r="AO153" s="23"/>
      <c r="AP153" s="206"/>
      <c r="AQ153" s="22"/>
      <c r="AR153" s="23"/>
      <c r="AS153" s="23"/>
      <c r="AT153" s="206"/>
      <c r="AU153" s="22"/>
      <c r="AV153" s="23"/>
      <c r="AW153" s="23"/>
      <c r="AX153" s="206"/>
      <c r="AY153" s="206"/>
    </row>
    <row r="154" spans="3:51" ht="16.5" thickTop="1" thickBot="1" x14ac:dyDescent="0.3">
      <c r="C154" s="22"/>
      <c r="D154" s="23"/>
      <c r="E154" s="23"/>
      <c r="G154" s="22"/>
      <c r="H154" s="23"/>
      <c r="I154" s="23"/>
      <c r="K154" s="22"/>
      <c r="L154" s="23"/>
      <c r="M154" s="23"/>
      <c r="N154" s="206"/>
      <c r="O154" s="22"/>
      <c r="P154" s="23"/>
      <c r="Q154" s="23"/>
      <c r="R154" s="206"/>
      <c r="S154" s="22"/>
      <c r="T154" s="23"/>
      <c r="U154" s="23"/>
      <c r="V154" s="206"/>
      <c r="W154" s="22"/>
      <c r="X154" s="23"/>
      <c r="Y154" s="23"/>
      <c r="Z154" s="206"/>
      <c r="AA154" s="22"/>
      <c r="AB154" s="23"/>
      <c r="AC154" s="23"/>
      <c r="AD154" s="206"/>
      <c r="AE154" s="22"/>
      <c r="AF154" s="23"/>
      <c r="AG154" s="23"/>
      <c r="AH154" s="206"/>
      <c r="AI154" s="22"/>
      <c r="AJ154" s="23"/>
      <c r="AK154" s="23"/>
      <c r="AL154" s="206"/>
      <c r="AM154" s="22"/>
      <c r="AN154" s="23"/>
      <c r="AO154" s="23"/>
      <c r="AP154" s="206"/>
      <c r="AQ154" s="22"/>
      <c r="AR154" s="23"/>
      <c r="AS154" s="23"/>
      <c r="AT154" s="206"/>
      <c r="AU154" s="22"/>
      <c r="AV154" s="23"/>
      <c r="AW154" s="23"/>
      <c r="AX154" s="206"/>
      <c r="AY154" s="206"/>
    </row>
    <row r="155" spans="3:51" ht="16.5" thickTop="1" thickBot="1" x14ac:dyDescent="0.3">
      <c r="C155" s="22"/>
      <c r="D155" s="23"/>
      <c r="E155" s="23"/>
      <c r="G155" s="22"/>
      <c r="H155" s="23"/>
      <c r="I155" s="23"/>
      <c r="K155" s="22"/>
      <c r="L155" s="23"/>
      <c r="M155" s="23"/>
      <c r="N155" s="206"/>
      <c r="O155" s="22"/>
      <c r="P155" s="23"/>
      <c r="Q155" s="23"/>
      <c r="R155" s="206"/>
      <c r="S155" s="22"/>
      <c r="T155" s="23"/>
      <c r="U155" s="23"/>
      <c r="V155" s="206"/>
      <c r="W155" s="22"/>
      <c r="X155" s="23"/>
      <c r="Y155" s="23"/>
      <c r="Z155" s="206"/>
      <c r="AA155" s="22"/>
      <c r="AB155" s="23"/>
      <c r="AC155" s="23"/>
      <c r="AD155" s="206"/>
      <c r="AE155" s="22"/>
      <c r="AF155" s="23"/>
      <c r="AG155" s="23"/>
      <c r="AH155" s="206"/>
      <c r="AI155" s="22"/>
      <c r="AJ155" s="23"/>
      <c r="AK155" s="23"/>
      <c r="AL155" s="206"/>
      <c r="AM155" s="22"/>
      <c r="AN155" s="23"/>
      <c r="AO155" s="23"/>
      <c r="AP155" s="206"/>
      <c r="AQ155" s="22"/>
      <c r="AR155" s="23"/>
      <c r="AS155" s="23"/>
      <c r="AT155" s="206"/>
      <c r="AU155" s="22"/>
      <c r="AV155" s="23"/>
      <c r="AW155" s="23"/>
      <c r="AX155" s="206"/>
      <c r="AY155" s="206"/>
    </row>
    <row r="156" spans="3:51" ht="16.5" thickTop="1" thickBot="1" x14ac:dyDescent="0.3">
      <c r="C156" s="22"/>
      <c r="D156" s="23"/>
      <c r="E156" s="23"/>
      <c r="G156" s="22"/>
      <c r="H156" s="23"/>
      <c r="I156" s="23"/>
      <c r="K156" s="22"/>
      <c r="L156" s="23"/>
      <c r="M156" s="23"/>
      <c r="N156" s="206"/>
      <c r="O156" s="22"/>
      <c r="P156" s="23"/>
      <c r="Q156" s="23"/>
      <c r="R156" s="206"/>
      <c r="S156" s="22"/>
      <c r="T156" s="23"/>
      <c r="U156" s="23"/>
      <c r="V156" s="206"/>
      <c r="W156" s="22"/>
      <c r="X156" s="23"/>
      <c r="Y156" s="23"/>
      <c r="Z156" s="206"/>
      <c r="AA156" s="22"/>
      <c r="AB156" s="23"/>
      <c r="AC156" s="23"/>
      <c r="AD156" s="206"/>
      <c r="AE156" s="22"/>
      <c r="AF156" s="23"/>
      <c r="AG156" s="23"/>
      <c r="AH156" s="206"/>
      <c r="AI156" s="22"/>
      <c r="AJ156" s="23"/>
      <c r="AK156" s="23"/>
      <c r="AL156" s="206"/>
      <c r="AM156" s="22"/>
      <c r="AN156" s="23"/>
      <c r="AO156" s="23"/>
      <c r="AP156" s="206"/>
      <c r="AQ156" s="22"/>
      <c r="AR156" s="23"/>
      <c r="AS156" s="23"/>
      <c r="AT156" s="206"/>
      <c r="AU156" s="22"/>
      <c r="AV156" s="23"/>
      <c r="AW156" s="23"/>
      <c r="AX156" s="206"/>
      <c r="AY156" s="206"/>
    </row>
    <row r="157" spans="3:51" ht="16.5" thickTop="1" thickBot="1" x14ac:dyDescent="0.3">
      <c r="C157" s="22"/>
      <c r="D157" s="23"/>
      <c r="E157" s="23"/>
      <c r="G157" s="22"/>
      <c r="H157" s="23"/>
      <c r="I157" s="23"/>
      <c r="K157" s="22"/>
      <c r="L157" s="23"/>
      <c r="M157" s="23"/>
      <c r="N157" s="206"/>
      <c r="O157" s="22"/>
      <c r="P157" s="23"/>
      <c r="Q157" s="23"/>
      <c r="R157" s="206"/>
      <c r="S157" s="22"/>
      <c r="T157" s="23"/>
      <c r="U157" s="23"/>
      <c r="V157" s="206"/>
      <c r="W157" s="22"/>
      <c r="X157" s="23"/>
      <c r="Y157" s="23"/>
      <c r="Z157" s="206"/>
      <c r="AA157" s="22"/>
      <c r="AB157" s="23"/>
      <c r="AC157" s="23"/>
      <c r="AD157" s="206"/>
      <c r="AE157" s="22"/>
      <c r="AF157" s="23"/>
      <c r="AG157" s="23"/>
      <c r="AH157" s="206"/>
      <c r="AI157" s="22"/>
      <c r="AJ157" s="23"/>
      <c r="AK157" s="23"/>
      <c r="AL157" s="206"/>
      <c r="AM157" s="22"/>
      <c r="AN157" s="23"/>
      <c r="AO157" s="23"/>
      <c r="AP157" s="206"/>
      <c r="AQ157" s="22"/>
      <c r="AR157" s="23"/>
      <c r="AS157" s="23"/>
      <c r="AT157" s="206"/>
      <c r="AU157" s="22"/>
      <c r="AV157" s="23"/>
      <c r="AW157" s="23"/>
      <c r="AX157" s="206"/>
      <c r="AY157" s="206"/>
    </row>
    <row r="158" spans="3:51" ht="16.5" thickTop="1" thickBot="1" x14ac:dyDescent="0.3">
      <c r="C158" s="22"/>
      <c r="D158" s="23"/>
      <c r="E158" s="23"/>
      <c r="G158" s="22"/>
      <c r="H158" s="23"/>
      <c r="I158" s="23"/>
      <c r="K158" s="22"/>
      <c r="L158" s="23"/>
      <c r="M158" s="23"/>
      <c r="N158" s="206"/>
      <c r="O158" s="22"/>
      <c r="P158" s="23"/>
      <c r="Q158" s="23"/>
      <c r="R158" s="206"/>
      <c r="S158" s="22"/>
      <c r="T158" s="23"/>
      <c r="U158" s="23"/>
      <c r="V158" s="206"/>
      <c r="W158" s="22"/>
      <c r="X158" s="23"/>
      <c r="Y158" s="23"/>
      <c r="Z158" s="206"/>
      <c r="AA158" s="22"/>
      <c r="AB158" s="23"/>
      <c r="AC158" s="23"/>
      <c r="AD158" s="206"/>
      <c r="AE158" s="22"/>
      <c r="AF158" s="23"/>
      <c r="AG158" s="23"/>
      <c r="AH158" s="206"/>
      <c r="AI158" s="22"/>
      <c r="AJ158" s="23"/>
      <c r="AK158" s="23"/>
      <c r="AL158" s="206"/>
      <c r="AM158" s="22"/>
      <c r="AN158" s="23"/>
      <c r="AO158" s="23"/>
      <c r="AP158" s="206"/>
      <c r="AQ158" s="22"/>
      <c r="AR158" s="23"/>
      <c r="AS158" s="23"/>
      <c r="AT158" s="206"/>
      <c r="AU158" s="22"/>
      <c r="AV158" s="23"/>
      <c r="AW158" s="23"/>
      <c r="AX158" s="206"/>
      <c r="AY158" s="206"/>
    </row>
    <row r="159" spans="3:51" ht="16.5" thickTop="1" thickBot="1" x14ac:dyDescent="0.3">
      <c r="C159" s="22"/>
      <c r="D159" s="23"/>
      <c r="E159" s="23"/>
      <c r="G159" s="22"/>
      <c r="H159" s="23"/>
      <c r="I159" s="23"/>
      <c r="K159" s="22"/>
      <c r="L159" s="23"/>
      <c r="M159" s="23"/>
      <c r="N159" s="206"/>
      <c r="O159" s="22"/>
      <c r="P159" s="23"/>
      <c r="Q159" s="23"/>
      <c r="R159" s="206"/>
      <c r="S159" s="22"/>
      <c r="T159" s="23"/>
      <c r="U159" s="23"/>
      <c r="V159" s="206"/>
      <c r="W159" s="22"/>
      <c r="X159" s="23"/>
      <c r="Y159" s="23"/>
      <c r="Z159" s="206"/>
      <c r="AA159" s="22"/>
      <c r="AB159" s="23"/>
      <c r="AC159" s="23"/>
      <c r="AD159" s="206"/>
      <c r="AE159" s="22"/>
      <c r="AF159" s="23"/>
      <c r="AG159" s="23"/>
      <c r="AH159" s="206"/>
      <c r="AI159" s="22"/>
      <c r="AJ159" s="23"/>
      <c r="AK159" s="23"/>
      <c r="AL159" s="206"/>
      <c r="AM159" s="22"/>
      <c r="AN159" s="23"/>
      <c r="AO159" s="23"/>
      <c r="AP159" s="206"/>
      <c r="AQ159" s="22"/>
      <c r="AR159" s="23"/>
      <c r="AS159" s="23"/>
      <c r="AT159" s="206"/>
      <c r="AU159" s="22"/>
      <c r="AV159" s="23"/>
      <c r="AW159" s="23"/>
      <c r="AX159" s="206"/>
      <c r="AY159" s="206"/>
    </row>
    <row r="160" spans="3:51" ht="16.5" thickTop="1" thickBot="1" x14ac:dyDescent="0.3">
      <c r="C160" s="22"/>
      <c r="D160" s="23"/>
      <c r="E160" s="23"/>
      <c r="G160" s="22"/>
      <c r="H160" s="23"/>
      <c r="I160" s="23"/>
      <c r="K160" s="22"/>
      <c r="L160" s="23"/>
      <c r="M160" s="23"/>
      <c r="N160" s="206"/>
      <c r="O160" s="22"/>
      <c r="P160" s="23"/>
      <c r="Q160" s="23"/>
      <c r="R160" s="206"/>
      <c r="S160" s="22"/>
      <c r="T160" s="23"/>
      <c r="U160" s="23"/>
      <c r="V160" s="206"/>
      <c r="W160" s="22"/>
      <c r="X160" s="23"/>
      <c r="Y160" s="23"/>
      <c r="Z160" s="206"/>
      <c r="AA160" s="22"/>
      <c r="AB160" s="23"/>
      <c r="AC160" s="23"/>
      <c r="AD160" s="206"/>
      <c r="AE160" s="22"/>
      <c r="AF160" s="23"/>
      <c r="AG160" s="23"/>
      <c r="AH160" s="206"/>
      <c r="AI160" s="22"/>
      <c r="AJ160" s="23"/>
      <c r="AK160" s="23"/>
      <c r="AL160" s="206"/>
      <c r="AM160" s="22"/>
      <c r="AN160" s="23"/>
      <c r="AO160" s="23"/>
      <c r="AP160" s="206"/>
      <c r="AQ160" s="22"/>
      <c r="AR160" s="23"/>
      <c r="AS160" s="23"/>
      <c r="AT160" s="206"/>
      <c r="AU160" s="22"/>
      <c r="AV160" s="23"/>
      <c r="AW160" s="23"/>
      <c r="AX160" s="206"/>
      <c r="AY160" s="206"/>
    </row>
    <row r="161" spans="3:51" ht="16.5" thickTop="1" thickBot="1" x14ac:dyDescent="0.3">
      <c r="C161" s="22"/>
      <c r="D161" s="23"/>
      <c r="E161" s="23"/>
      <c r="G161" s="22"/>
      <c r="H161" s="23"/>
      <c r="I161" s="23"/>
      <c r="K161" s="22"/>
      <c r="L161" s="23"/>
      <c r="M161" s="23"/>
      <c r="N161" s="206"/>
      <c r="O161" s="22"/>
      <c r="P161" s="23"/>
      <c r="Q161" s="23"/>
      <c r="R161" s="206"/>
      <c r="S161" s="22"/>
      <c r="T161" s="23"/>
      <c r="U161" s="23"/>
      <c r="V161" s="206"/>
      <c r="W161" s="22"/>
      <c r="X161" s="23"/>
      <c r="Y161" s="23"/>
      <c r="Z161" s="206"/>
      <c r="AA161" s="22"/>
      <c r="AB161" s="23"/>
      <c r="AC161" s="23"/>
      <c r="AD161" s="206"/>
      <c r="AE161" s="22"/>
      <c r="AF161" s="23"/>
      <c r="AG161" s="23"/>
      <c r="AH161" s="206"/>
      <c r="AI161" s="22"/>
      <c r="AJ161" s="23"/>
      <c r="AK161" s="23"/>
      <c r="AL161" s="206"/>
      <c r="AM161" s="22"/>
      <c r="AN161" s="23"/>
      <c r="AO161" s="23"/>
      <c r="AP161" s="206"/>
      <c r="AQ161" s="22"/>
      <c r="AR161" s="23"/>
      <c r="AS161" s="23"/>
      <c r="AT161" s="206"/>
      <c r="AU161" s="22"/>
      <c r="AV161" s="23"/>
      <c r="AW161" s="23"/>
      <c r="AX161" s="206"/>
      <c r="AY161" s="206"/>
    </row>
    <row r="162" spans="3:51" ht="16.5" thickTop="1" thickBot="1" x14ac:dyDescent="0.3">
      <c r="C162" s="22"/>
      <c r="D162" s="23"/>
      <c r="E162" s="23"/>
      <c r="G162" s="22"/>
      <c r="H162" s="23"/>
      <c r="I162" s="23"/>
      <c r="K162" s="22"/>
      <c r="L162" s="23"/>
      <c r="M162" s="23"/>
      <c r="N162" s="206"/>
      <c r="O162" s="22"/>
      <c r="P162" s="23"/>
      <c r="Q162" s="23"/>
      <c r="R162" s="206"/>
      <c r="S162" s="22"/>
      <c r="T162" s="23"/>
      <c r="U162" s="23"/>
      <c r="V162" s="206"/>
      <c r="W162" s="22"/>
      <c r="X162" s="23"/>
      <c r="Y162" s="23"/>
      <c r="Z162" s="206"/>
      <c r="AA162" s="22"/>
      <c r="AB162" s="23"/>
      <c r="AC162" s="23"/>
      <c r="AD162" s="206"/>
      <c r="AE162" s="22"/>
      <c r="AF162" s="23"/>
      <c r="AG162" s="23"/>
      <c r="AH162" s="206"/>
      <c r="AI162" s="22"/>
      <c r="AJ162" s="23"/>
      <c r="AK162" s="23"/>
      <c r="AL162" s="206"/>
      <c r="AM162" s="22"/>
      <c r="AN162" s="23"/>
      <c r="AO162" s="23"/>
      <c r="AP162" s="206"/>
      <c r="AQ162" s="22"/>
      <c r="AR162" s="23"/>
      <c r="AS162" s="23"/>
      <c r="AT162" s="206"/>
      <c r="AU162" s="22"/>
      <c r="AV162" s="23"/>
      <c r="AW162" s="23"/>
      <c r="AX162" s="206"/>
      <c r="AY162" s="206"/>
    </row>
    <row r="163" spans="3:51" ht="16.5" thickTop="1" thickBot="1" x14ac:dyDescent="0.3">
      <c r="C163" s="22"/>
      <c r="D163" s="23"/>
      <c r="E163" s="23"/>
      <c r="G163" s="22"/>
      <c r="H163" s="23"/>
      <c r="I163" s="23"/>
      <c r="K163" s="22"/>
      <c r="L163" s="23"/>
      <c r="M163" s="23"/>
      <c r="N163" s="206"/>
      <c r="O163" s="22"/>
      <c r="P163" s="23"/>
      <c r="Q163" s="23"/>
      <c r="R163" s="206"/>
      <c r="S163" s="22"/>
      <c r="T163" s="23"/>
      <c r="U163" s="23"/>
      <c r="V163" s="206"/>
      <c r="W163" s="22"/>
      <c r="X163" s="23"/>
      <c r="Y163" s="23"/>
      <c r="Z163" s="206"/>
      <c r="AA163" s="22"/>
      <c r="AB163" s="23"/>
      <c r="AC163" s="23"/>
      <c r="AD163" s="206"/>
      <c r="AE163" s="22"/>
      <c r="AF163" s="23"/>
      <c r="AG163" s="23"/>
      <c r="AH163" s="206"/>
      <c r="AI163" s="22"/>
      <c r="AJ163" s="23"/>
      <c r="AK163" s="23"/>
      <c r="AL163" s="206"/>
      <c r="AM163" s="22"/>
      <c r="AN163" s="23"/>
      <c r="AO163" s="23"/>
      <c r="AP163" s="206"/>
      <c r="AQ163" s="22"/>
      <c r="AR163" s="23"/>
      <c r="AS163" s="23"/>
      <c r="AT163" s="206"/>
      <c r="AU163" s="22"/>
      <c r="AV163" s="23"/>
      <c r="AW163" s="23"/>
      <c r="AX163" s="206"/>
      <c r="AY163" s="206"/>
    </row>
    <row r="164" spans="3:51" ht="16.5" thickTop="1" thickBot="1" x14ac:dyDescent="0.3">
      <c r="C164" s="22"/>
      <c r="D164" s="23"/>
      <c r="E164" s="23"/>
      <c r="G164" s="22"/>
      <c r="H164" s="23"/>
      <c r="I164" s="23"/>
      <c r="K164" s="22"/>
      <c r="L164" s="23"/>
      <c r="M164" s="23"/>
      <c r="N164" s="206"/>
      <c r="O164" s="22"/>
      <c r="P164" s="23"/>
      <c r="Q164" s="23"/>
      <c r="R164" s="206"/>
      <c r="S164" s="22"/>
      <c r="T164" s="23"/>
      <c r="U164" s="23"/>
      <c r="V164" s="206"/>
      <c r="W164" s="22"/>
      <c r="X164" s="23"/>
      <c r="Y164" s="23"/>
      <c r="Z164" s="206"/>
      <c r="AA164" s="22"/>
      <c r="AB164" s="23"/>
      <c r="AC164" s="23"/>
      <c r="AD164" s="206"/>
      <c r="AE164" s="22"/>
      <c r="AF164" s="23"/>
      <c r="AG164" s="23"/>
      <c r="AH164" s="206"/>
      <c r="AI164" s="22"/>
      <c r="AJ164" s="23"/>
      <c r="AK164" s="23"/>
      <c r="AL164" s="206"/>
      <c r="AM164" s="22"/>
      <c r="AN164" s="23"/>
      <c r="AO164" s="23"/>
      <c r="AP164" s="206"/>
      <c r="AQ164" s="22"/>
      <c r="AR164" s="23"/>
      <c r="AS164" s="23"/>
      <c r="AT164" s="206"/>
      <c r="AU164" s="22"/>
      <c r="AV164" s="23"/>
      <c r="AW164" s="23"/>
      <c r="AX164" s="206"/>
      <c r="AY164" s="206"/>
    </row>
    <row r="165" spans="3:51" ht="16.5" thickTop="1" thickBot="1" x14ac:dyDescent="0.3">
      <c r="C165" s="22"/>
      <c r="D165" s="23"/>
      <c r="E165" s="23"/>
      <c r="G165" s="22"/>
      <c r="H165" s="23"/>
      <c r="I165" s="23"/>
      <c r="K165" s="22"/>
      <c r="L165" s="23"/>
      <c r="M165" s="23"/>
      <c r="N165" s="206"/>
      <c r="O165" s="22"/>
      <c r="P165" s="23"/>
      <c r="Q165" s="23"/>
      <c r="R165" s="206"/>
      <c r="S165" s="22"/>
      <c r="T165" s="23"/>
      <c r="U165" s="23"/>
      <c r="V165" s="206"/>
      <c r="W165" s="22"/>
      <c r="X165" s="23"/>
      <c r="Y165" s="23"/>
      <c r="Z165" s="206"/>
      <c r="AA165" s="22"/>
      <c r="AB165" s="23"/>
      <c r="AC165" s="23"/>
      <c r="AD165" s="206"/>
      <c r="AE165" s="22"/>
      <c r="AF165" s="23"/>
      <c r="AG165" s="23"/>
      <c r="AH165" s="206"/>
      <c r="AI165" s="22"/>
      <c r="AJ165" s="23"/>
      <c r="AK165" s="23"/>
      <c r="AL165" s="206"/>
      <c r="AM165" s="22"/>
      <c r="AN165" s="23"/>
      <c r="AO165" s="23"/>
      <c r="AP165" s="206"/>
      <c r="AQ165" s="22"/>
      <c r="AR165" s="23"/>
      <c r="AS165" s="23"/>
      <c r="AT165" s="206"/>
      <c r="AU165" s="22"/>
      <c r="AV165" s="23"/>
      <c r="AW165" s="23"/>
      <c r="AX165" s="206"/>
      <c r="AY165" s="206"/>
    </row>
    <row r="166" spans="3:51" ht="16.5" thickTop="1" thickBot="1" x14ac:dyDescent="0.3">
      <c r="C166" s="22"/>
      <c r="D166" s="23"/>
      <c r="E166" s="23"/>
      <c r="G166" s="22"/>
      <c r="H166" s="23"/>
      <c r="I166" s="23"/>
      <c r="K166" s="22"/>
      <c r="L166" s="23"/>
      <c r="M166" s="23"/>
      <c r="N166" s="206"/>
      <c r="O166" s="22"/>
      <c r="P166" s="23"/>
      <c r="Q166" s="23"/>
      <c r="R166" s="206"/>
      <c r="S166" s="22"/>
      <c r="T166" s="23"/>
      <c r="U166" s="23"/>
      <c r="V166" s="206"/>
      <c r="W166" s="22"/>
      <c r="X166" s="23"/>
      <c r="Y166" s="23"/>
      <c r="Z166" s="206"/>
      <c r="AA166" s="22"/>
      <c r="AB166" s="23"/>
      <c r="AC166" s="23"/>
      <c r="AD166" s="206"/>
      <c r="AE166" s="22"/>
      <c r="AF166" s="23"/>
      <c r="AG166" s="23"/>
      <c r="AH166" s="206"/>
      <c r="AI166" s="22"/>
      <c r="AJ166" s="23"/>
      <c r="AK166" s="23"/>
      <c r="AL166" s="206"/>
      <c r="AM166" s="22"/>
      <c r="AN166" s="23"/>
      <c r="AO166" s="23"/>
      <c r="AP166" s="206"/>
      <c r="AQ166" s="22"/>
      <c r="AR166" s="23"/>
      <c r="AS166" s="23"/>
      <c r="AT166" s="206"/>
      <c r="AU166" s="22"/>
      <c r="AV166" s="23"/>
      <c r="AW166" s="23"/>
      <c r="AX166" s="206"/>
      <c r="AY166" s="206"/>
    </row>
    <row r="167" spans="3:51" ht="16.5" thickTop="1" thickBot="1" x14ac:dyDescent="0.3">
      <c r="C167" s="22"/>
      <c r="D167" s="23"/>
      <c r="E167" s="23"/>
      <c r="G167" s="22"/>
      <c r="H167" s="23"/>
      <c r="I167" s="23"/>
      <c r="K167" s="22"/>
      <c r="L167" s="23"/>
      <c r="M167" s="23"/>
      <c r="N167" s="206"/>
      <c r="O167" s="22"/>
      <c r="P167" s="23"/>
      <c r="Q167" s="23"/>
      <c r="R167" s="206"/>
      <c r="S167" s="22"/>
      <c r="T167" s="23"/>
      <c r="U167" s="23"/>
      <c r="V167" s="206"/>
      <c r="W167" s="22"/>
      <c r="X167" s="23"/>
      <c r="Y167" s="23"/>
      <c r="Z167" s="206"/>
      <c r="AA167" s="22"/>
      <c r="AB167" s="23"/>
      <c r="AC167" s="23"/>
      <c r="AD167" s="206"/>
      <c r="AE167" s="22"/>
      <c r="AF167" s="23"/>
      <c r="AG167" s="23"/>
      <c r="AH167" s="206"/>
      <c r="AI167" s="22"/>
      <c r="AJ167" s="23"/>
      <c r="AK167" s="23"/>
      <c r="AL167" s="206"/>
      <c r="AM167" s="22"/>
      <c r="AN167" s="23"/>
      <c r="AO167" s="23"/>
      <c r="AP167" s="206"/>
      <c r="AQ167" s="22"/>
      <c r="AR167" s="23"/>
      <c r="AS167" s="23"/>
      <c r="AT167" s="206"/>
      <c r="AU167" s="22"/>
      <c r="AV167" s="23"/>
      <c r="AW167" s="23"/>
      <c r="AX167" s="206"/>
      <c r="AY167" s="206"/>
    </row>
    <row r="168" spans="3:51" ht="16.5" thickTop="1" thickBot="1" x14ac:dyDescent="0.3">
      <c r="C168" s="22"/>
      <c r="D168" s="23"/>
      <c r="E168" s="23"/>
      <c r="G168" s="22"/>
      <c r="H168" s="23"/>
      <c r="I168" s="23"/>
      <c r="K168" s="22"/>
      <c r="L168" s="23"/>
      <c r="M168" s="23"/>
      <c r="N168" s="206"/>
      <c r="O168" s="22"/>
      <c r="P168" s="23"/>
      <c r="Q168" s="23"/>
      <c r="R168" s="206"/>
      <c r="S168" s="22"/>
      <c r="T168" s="23"/>
      <c r="U168" s="23"/>
      <c r="V168" s="206"/>
      <c r="W168" s="22"/>
      <c r="X168" s="23"/>
      <c r="Y168" s="23"/>
      <c r="Z168" s="206"/>
      <c r="AA168" s="22"/>
      <c r="AB168" s="23"/>
      <c r="AC168" s="23"/>
      <c r="AD168" s="206"/>
      <c r="AE168" s="22"/>
      <c r="AF168" s="23"/>
      <c r="AG168" s="23"/>
      <c r="AH168" s="206"/>
      <c r="AI168" s="22"/>
      <c r="AJ168" s="23"/>
      <c r="AK168" s="23"/>
      <c r="AL168" s="206"/>
      <c r="AM168" s="22"/>
      <c r="AN168" s="23"/>
      <c r="AO168" s="23"/>
      <c r="AP168" s="206"/>
      <c r="AQ168" s="22"/>
      <c r="AR168" s="23"/>
      <c r="AS168" s="23"/>
      <c r="AT168" s="206"/>
      <c r="AU168" s="22"/>
      <c r="AV168" s="23"/>
      <c r="AW168" s="23"/>
      <c r="AX168" s="206"/>
      <c r="AY168" s="206"/>
    </row>
    <row r="169" spans="3:51" ht="16.5" thickTop="1" thickBot="1" x14ac:dyDescent="0.3">
      <c r="C169" s="22"/>
      <c r="D169" s="23"/>
      <c r="E169" s="23"/>
      <c r="G169" s="22"/>
      <c r="H169" s="23"/>
      <c r="I169" s="23"/>
      <c r="K169" s="22"/>
      <c r="L169" s="23"/>
      <c r="M169" s="23"/>
      <c r="N169" s="206"/>
      <c r="O169" s="22"/>
      <c r="P169" s="23"/>
      <c r="Q169" s="23"/>
      <c r="R169" s="206"/>
      <c r="S169" s="22"/>
      <c r="T169" s="23"/>
      <c r="U169" s="23"/>
      <c r="V169" s="206"/>
      <c r="W169" s="22"/>
      <c r="X169" s="23"/>
      <c r="Y169" s="23"/>
      <c r="Z169" s="206"/>
      <c r="AA169" s="22"/>
      <c r="AB169" s="23"/>
      <c r="AC169" s="23"/>
      <c r="AD169" s="206"/>
      <c r="AE169" s="22"/>
      <c r="AF169" s="23"/>
      <c r="AG169" s="23"/>
      <c r="AH169" s="206"/>
      <c r="AI169" s="22"/>
      <c r="AJ169" s="23"/>
      <c r="AK169" s="23"/>
      <c r="AL169" s="206"/>
      <c r="AM169" s="22"/>
      <c r="AN169" s="23"/>
      <c r="AO169" s="23"/>
      <c r="AP169" s="206"/>
      <c r="AQ169" s="22"/>
      <c r="AR169" s="23"/>
      <c r="AS169" s="23"/>
      <c r="AT169" s="206"/>
      <c r="AU169" s="22"/>
      <c r="AV169" s="23"/>
      <c r="AW169" s="23"/>
      <c r="AX169" s="206"/>
      <c r="AY169" s="206"/>
    </row>
    <row r="170" spans="3:51" ht="16.5" thickTop="1" thickBot="1" x14ac:dyDescent="0.3">
      <c r="C170" s="22"/>
      <c r="D170" s="23"/>
      <c r="E170" s="23"/>
      <c r="G170" s="22"/>
      <c r="H170" s="23"/>
      <c r="I170" s="23"/>
      <c r="K170" s="22"/>
      <c r="L170" s="23"/>
      <c r="M170" s="23"/>
      <c r="N170" s="206"/>
      <c r="O170" s="22"/>
      <c r="P170" s="23"/>
      <c r="Q170" s="23"/>
      <c r="R170" s="206"/>
      <c r="S170" s="22"/>
      <c r="T170" s="23"/>
      <c r="U170" s="23"/>
      <c r="V170" s="206"/>
      <c r="W170" s="22"/>
      <c r="X170" s="23"/>
      <c r="Y170" s="23"/>
      <c r="Z170" s="206"/>
      <c r="AA170" s="22"/>
      <c r="AB170" s="23"/>
      <c r="AC170" s="23"/>
      <c r="AD170" s="206"/>
      <c r="AE170" s="22"/>
      <c r="AF170" s="23"/>
      <c r="AG170" s="23"/>
      <c r="AH170" s="206"/>
      <c r="AI170" s="22"/>
      <c r="AJ170" s="23"/>
      <c r="AK170" s="23"/>
      <c r="AL170" s="206"/>
      <c r="AM170" s="22"/>
      <c r="AN170" s="23"/>
      <c r="AO170" s="23"/>
      <c r="AP170" s="206"/>
      <c r="AQ170" s="22"/>
      <c r="AR170" s="23"/>
      <c r="AS170" s="23"/>
      <c r="AT170" s="206"/>
      <c r="AU170" s="22"/>
      <c r="AV170" s="23"/>
      <c r="AW170" s="23"/>
      <c r="AX170" s="206"/>
      <c r="AY170" s="206"/>
    </row>
    <row r="171" spans="3:51" ht="16.5" thickTop="1" thickBot="1" x14ac:dyDescent="0.3">
      <c r="C171" s="22"/>
      <c r="D171" s="23"/>
      <c r="E171" s="23"/>
      <c r="G171" s="22"/>
      <c r="H171" s="23"/>
      <c r="I171" s="23"/>
      <c r="K171" s="22"/>
      <c r="L171" s="23"/>
      <c r="M171" s="23"/>
      <c r="N171" s="206"/>
      <c r="O171" s="22"/>
      <c r="P171" s="23"/>
      <c r="Q171" s="23"/>
      <c r="R171" s="206"/>
      <c r="S171" s="22"/>
      <c r="T171" s="23"/>
      <c r="U171" s="23"/>
      <c r="V171" s="206"/>
      <c r="W171" s="22"/>
      <c r="X171" s="23"/>
      <c r="Y171" s="23"/>
      <c r="Z171" s="206"/>
      <c r="AA171" s="22"/>
      <c r="AB171" s="23"/>
      <c r="AC171" s="23"/>
      <c r="AD171" s="206"/>
      <c r="AE171" s="22"/>
      <c r="AF171" s="23"/>
      <c r="AG171" s="23"/>
      <c r="AH171" s="206"/>
      <c r="AI171" s="22"/>
      <c r="AJ171" s="23"/>
      <c r="AK171" s="23"/>
      <c r="AL171" s="206"/>
      <c r="AM171" s="22"/>
      <c r="AN171" s="23"/>
      <c r="AO171" s="23"/>
      <c r="AP171" s="206"/>
      <c r="AQ171" s="22"/>
      <c r="AR171" s="23"/>
      <c r="AS171" s="23"/>
      <c r="AT171" s="206"/>
      <c r="AU171" s="22"/>
      <c r="AV171" s="23"/>
      <c r="AW171" s="23"/>
      <c r="AX171" s="206"/>
      <c r="AY171" s="206"/>
    </row>
    <row r="172" spans="3:51" ht="16.5" thickTop="1" thickBot="1" x14ac:dyDescent="0.3">
      <c r="C172" s="22"/>
      <c r="D172" s="23"/>
      <c r="E172" s="23"/>
      <c r="G172" s="22"/>
      <c r="H172" s="23"/>
      <c r="I172" s="23"/>
      <c r="K172" s="22"/>
      <c r="L172" s="23"/>
      <c r="M172" s="23"/>
      <c r="N172" s="206"/>
      <c r="O172" s="22"/>
      <c r="P172" s="23"/>
      <c r="Q172" s="23"/>
      <c r="R172" s="206"/>
      <c r="S172" s="22"/>
      <c r="T172" s="23"/>
      <c r="U172" s="23"/>
      <c r="V172" s="206"/>
      <c r="W172" s="22"/>
      <c r="X172" s="23"/>
      <c r="Y172" s="23"/>
      <c r="Z172" s="206"/>
      <c r="AA172" s="22"/>
      <c r="AB172" s="23"/>
      <c r="AC172" s="23"/>
      <c r="AD172" s="206"/>
      <c r="AE172" s="22"/>
      <c r="AF172" s="23"/>
      <c r="AG172" s="23"/>
      <c r="AH172" s="206"/>
      <c r="AI172" s="22"/>
      <c r="AJ172" s="23"/>
      <c r="AK172" s="23"/>
      <c r="AL172" s="206"/>
      <c r="AM172" s="22"/>
      <c r="AN172" s="23"/>
      <c r="AO172" s="23"/>
      <c r="AP172" s="206"/>
      <c r="AQ172" s="22"/>
      <c r="AR172" s="23"/>
      <c r="AS172" s="23"/>
      <c r="AT172" s="206"/>
      <c r="AU172" s="22"/>
      <c r="AV172" s="23"/>
      <c r="AW172" s="23"/>
      <c r="AX172" s="206"/>
      <c r="AY172" s="206"/>
    </row>
    <row r="173" spans="3:51" ht="16.5" thickTop="1" thickBot="1" x14ac:dyDescent="0.3">
      <c r="C173" s="22"/>
      <c r="D173" s="23"/>
      <c r="E173" s="23"/>
      <c r="G173" s="22"/>
      <c r="H173" s="23"/>
      <c r="I173" s="23"/>
      <c r="K173" s="22"/>
      <c r="L173" s="23"/>
      <c r="M173" s="23"/>
      <c r="N173" s="206"/>
      <c r="O173" s="22"/>
      <c r="P173" s="23"/>
      <c r="Q173" s="23"/>
      <c r="R173" s="206"/>
      <c r="S173" s="22"/>
      <c r="T173" s="23"/>
      <c r="U173" s="23"/>
      <c r="V173" s="206"/>
      <c r="W173" s="22"/>
      <c r="X173" s="23"/>
      <c r="Y173" s="23"/>
      <c r="Z173" s="206"/>
      <c r="AA173" s="22"/>
      <c r="AB173" s="23"/>
      <c r="AC173" s="23"/>
      <c r="AD173" s="206"/>
      <c r="AE173" s="22"/>
      <c r="AF173" s="23"/>
      <c r="AG173" s="23"/>
      <c r="AH173" s="206"/>
      <c r="AI173" s="22"/>
      <c r="AJ173" s="23"/>
      <c r="AK173" s="23"/>
      <c r="AL173" s="206"/>
      <c r="AM173" s="22"/>
      <c r="AN173" s="23"/>
      <c r="AO173" s="23"/>
      <c r="AP173" s="206"/>
      <c r="AQ173" s="22"/>
      <c r="AR173" s="23"/>
      <c r="AS173" s="23"/>
      <c r="AT173" s="206"/>
      <c r="AU173" s="22"/>
      <c r="AV173" s="23"/>
      <c r="AW173" s="23"/>
      <c r="AX173" s="206"/>
      <c r="AY173" s="206"/>
    </row>
    <row r="174" spans="3:51" ht="16.5" thickTop="1" thickBot="1" x14ac:dyDescent="0.3">
      <c r="C174" s="22"/>
      <c r="D174" s="23"/>
      <c r="E174" s="23"/>
      <c r="G174" s="22"/>
      <c r="H174" s="23"/>
      <c r="I174" s="23"/>
      <c r="K174" s="22"/>
      <c r="L174" s="23"/>
      <c r="M174" s="23"/>
      <c r="N174" s="206"/>
      <c r="O174" s="22"/>
      <c r="P174" s="23"/>
      <c r="Q174" s="23"/>
      <c r="R174" s="206"/>
      <c r="S174" s="22"/>
      <c r="T174" s="23"/>
      <c r="U174" s="23"/>
      <c r="V174" s="206"/>
      <c r="W174" s="22"/>
      <c r="X174" s="23"/>
      <c r="Y174" s="23"/>
      <c r="Z174" s="206"/>
      <c r="AA174" s="22"/>
      <c r="AB174" s="23"/>
      <c r="AC174" s="23"/>
      <c r="AD174" s="206"/>
      <c r="AE174" s="22"/>
      <c r="AF174" s="23"/>
      <c r="AG174" s="23"/>
      <c r="AH174" s="206"/>
      <c r="AI174" s="22"/>
      <c r="AJ174" s="23"/>
      <c r="AK174" s="23"/>
      <c r="AL174" s="206"/>
      <c r="AM174" s="22"/>
      <c r="AN174" s="23"/>
      <c r="AO174" s="23"/>
      <c r="AP174" s="206"/>
      <c r="AQ174" s="22"/>
      <c r="AR174" s="23"/>
      <c r="AS174" s="23"/>
      <c r="AT174" s="206"/>
      <c r="AU174" s="22"/>
      <c r="AV174" s="23"/>
      <c r="AW174" s="23"/>
      <c r="AX174" s="206"/>
      <c r="AY174" s="206"/>
    </row>
    <row r="175" spans="3:51" ht="16.5" thickTop="1" thickBot="1" x14ac:dyDescent="0.3">
      <c r="C175" s="22"/>
      <c r="D175" s="23"/>
      <c r="E175" s="23"/>
      <c r="G175" s="22"/>
      <c r="H175" s="23"/>
      <c r="I175" s="23"/>
      <c r="K175" s="22"/>
      <c r="L175" s="23"/>
      <c r="M175" s="23"/>
      <c r="N175" s="206"/>
      <c r="O175" s="22"/>
      <c r="P175" s="23"/>
      <c r="Q175" s="23"/>
      <c r="R175" s="206"/>
      <c r="S175" s="22"/>
      <c r="T175" s="23"/>
      <c r="U175" s="23"/>
      <c r="V175" s="206"/>
      <c r="W175" s="22"/>
      <c r="X175" s="23"/>
      <c r="Y175" s="23"/>
      <c r="Z175" s="206"/>
      <c r="AA175" s="22"/>
      <c r="AB175" s="23"/>
      <c r="AC175" s="23"/>
      <c r="AD175" s="206"/>
      <c r="AE175" s="22"/>
      <c r="AF175" s="23"/>
      <c r="AG175" s="23"/>
      <c r="AH175" s="206"/>
      <c r="AI175" s="22"/>
      <c r="AJ175" s="23"/>
      <c r="AK175" s="23"/>
      <c r="AL175" s="206"/>
      <c r="AM175" s="22"/>
      <c r="AN175" s="23"/>
      <c r="AO175" s="23"/>
      <c r="AP175" s="206"/>
      <c r="AQ175" s="22"/>
      <c r="AR175" s="23"/>
      <c r="AS175" s="23"/>
      <c r="AT175" s="206"/>
      <c r="AU175" s="22"/>
      <c r="AV175" s="23"/>
      <c r="AW175" s="23"/>
      <c r="AX175" s="206"/>
      <c r="AY175" s="206"/>
    </row>
    <row r="176" spans="3:51" ht="16.5" thickTop="1" thickBot="1" x14ac:dyDescent="0.3">
      <c r="C176" s="22"/>
      <c r="D176" s="23"/>
      <c r="E176" s="23"/>
      <c r="G176" s="22"/>
      <c r="H176" s="23"/>
      <c r="I176" s="23"/>
      <c r="K176" s="22"/>
      <c r="L176" s="23"/>
      <c r="M176" s="23"/>
      <c r="N176" s="206"/>
      <c r="O176" s="22"/>
      <c r="P176" s="23"/>
      <c r="Q176" s="23"/>
      <c r="R176" s="206"/>
      <c r="S176" s="22"/>
      <c r="T176" s="23"/>
      <c r="U176" s="23"/>
      <c r="V176" s="206"/>
      <c r="W176" s="22"/>
      <c r="X176" s="23"/>
      <c r="Y176" s="23"/>
      <c r="Z176" s="206"/>
      <c r="AA176" s="22"/>
      <c r="AB176" s="23"/>
      <c r="AC176" s="23"/>
      <c r="AD176" s="206"/>
      <c r="AE176" s="22"/>
      <c r="AF176" s="23"/>
      <c r="AG176" s="23"/>
      <c r="AH176" s="206"/>
      <c r="AI176" s="22"/>
      <c r="AJ176" s="23"/>
      <c r="AK176" s="23"/>
      <c r="AL176" s="206"/>
      <c r="AM176" s="22"/>
      <c r="AN176" s="23"/>
      <c r="AO176" s="23"/>
      <c r="AP176" s="206"/>
      <c r="AQ176" s="22"/>
      <c r="AR176" s="23"/>
      <c r="AS176" s="23"/>
      <c r="AT176" s="206"/>
      <c r="AU176" s="22"/>
      <c r="AV176" s="23"/>
      <c r="AW176" s="23"/>
      <c r="AX176" s="206"/>
      <c r="AY176" s="206"/>
    </row>
    <row r="177" spans="3:51" ht="16.5" thickTop="1" thickBot="1" x14ac:dyDescent="0.3">
      <c r="C177" s="22"/>
      <c r="D177" s="23"/>
      <c r="E177" s="23"/>
      <c r="G177" s="22"/>
      <c r="H177" s="23"/>
      <c r="I177" s="23"/>
      <c r="K177" s="22"/>
      <c r="L177" s="23"/>
      <c r="M177" s="23"/>
      <c r="N177" s="206"/>
      <c r="O177" s="22"/>
      <c r="P177" s="23"/>
      <c r="Q177" s="23"/>
      <c r="R177" s="206"/>
      <c r="S177" s="22"/>
      <c r="T177" s="23"/>
      <c r="U177" s="23"/>
      <c r="V177" s="206"/>
      <c r="W177" s="22"/>
      <c r="X177" s="23"/>
      <c r="Y177" s="23"/>
      <c r="Z177" s="206"/>
      <c r="AA177" s="22"/>
      <c r="AB177" s="23"/>
      <c r="AC177" s="23"/>
      <c r="AD177" s="206"/>
      <c r="AE177" s="22"/>
      <c r="AF177" s="23"/>
      <c r="AG177" s="23"/>
      <c r="AH177" s="206"/>
      <c r="AI177" s="22"/>
      <c r="AJ177" s="23"/>
      <c r="AK177" s="23"/>
      <c r="AL177" s="206"/>
      <c r="AM177" s="22"/>
      <c r="AN177" s="23"/>
      <c r="AO177" s="23"/>
      <c r="AP177" s="206"/>
      <c r="AQ177" s="22"/>
      <c r="AR177" s="23"/>
      <c r="AS177" s="23"/>
      <c r="AT177" s="206"/>
      <c r="AU177" s="22"/>
      <c r="AV177" s="23"/>
      <c r="AW177" s="23"/>
      <c r="AX177" s="206"/>
      <c r="AY177" s="206"/>
    </row>
    <row r="178" spans="3:51" ht="16.5" thickTop="1" thickBot="1" x14ac:dyDescent="0.3">
      <c r="C178" s="22"/>
      <c r="D178" s="23"/>
      <c r="E178" s="23"/>
      <c r="G178" s="22"/>
      <c r="H178" s="23"/>
      <c r="I178" s="23"/>
      <c r="K178" s="22"/>
      <c r="L178" s="23"/>
      <c r="M178" s="23"/>
      <c r="N178" s="206"/>
      <c r="O178" s="22"/>
      <c r="P178" s="23"/>
      <c r="Q178" s="23"/>
      <c r="R178" s="206"/>
      <c r="S178" s="22"/>
      <c r="T178" s="23"/>
      <c r="U178" s="23"/>
      <c r="V178" s="206"/>
      <c r="W178" s="22"/>
      <c r="X178" s="23"/>
      <c r="Y178" s="23"/>
      <c r="Z178" s="206"/>
      <c r="AA178" s="22"/>
      <c r="AB178" s="23"/>
      <c r="AC178" s="23"/>
      <c r="AD178" s="206"/>
      <c r="AE178" s="22"/>
      <c r="AF178" s="23"/>
      <c r="AG178" s="23"/>
      <c r="AH178" s="206"/>
      <c r="AI178" s="22"/>
      <c r="AJ178" s="23"/>
      <c r="AK178" s="23"/>
      <c r="AL178" s="206"/>
      <c r="AM178" s="22"/>
      <c r="AN178" s="23"/>
      <c r="AO178" s="23"/>
      <c r="AP178" s="206"/>
      <c r="AQ178" s="22"/>
      <c r="AR178" s="23"/>
      <c r="AS178" s="23"/>
      <c r="AT178" s="206"/>
      <c r="AU178" s="22"/>
      <c r="AV178" s="23"/>
      <c r="AW178" s="23"/>
      <c r="AX178" s="206"/>
      <c r="AY178" s="206"/>
    </row>
    <row r="179" spans="3:51" ht="16.5" thickTop="1" thickBot="1" x14ac:dyDescent="0.3">
      <c r="C179" s="22"/>
      <c r="D179" s="23"/>
      <c r="E179" s="23"/>
      <c r="G179" s="22"/>
      <c r="H179" s="23"/>
      <c r="I179" s="23"/>
      <c r="K179" s="22"/>
      <c r="L179" s="23"/>
      <c r="M179" s="23"/>
      <c r="N179" s="206"/>
      <c r="O179" s="22"/>
      <c r="P179" s="23"/>
      <c r="Q179" s="23"/>
      <c r="R179" s="206"/>
      <c r="S179" s="22"/>
      <c r="T179" s="23"/>
      <c r="U179" s="23"/>
      <c r="V179" s="206"/>
      <c r="W179" s="22"/>
      <c r="X179" s="23"/>
      <c r="Y179" s="23"/>
      <c r="Z179" s="206"/>
      <c r="AA179" s="22"/>
      <c r="AB179" s="23"/>
      <c r="AC179" s="23"/>
      <c r="AD179" s="206"/>
      <c r="AE179" s="22"/>
      <c r="AF179" s="23"/>
      <c r="AG179" s="23"/>
      <c r="AH179" s="206"/>
      <c r="AI179" s="22"/>
      <c r="AJ179" s="23"/>
      <c r="AK179" s="23"/>
      <c r="AL179" s="206"/>
      <c r="AM179" s="22"/>
      <c r="AN179" s="23"/>
      <c r="AO179" s="23"/>
      <c r="AP179" s="206"/>
      <c r="AQ179" s="22"/>
      <c r="AR179" s="23"/>
      <c r="AS179" s="23"/>
      <c r="AT179" s="206"/>
      <c r="AU179" s="22"/>
      <c r="AV179" s="23"/>
      <c r="AW179" s="23"/>
      <c r="AX179" s="206"/>
      <c r="AY179" s="206"/>
    </row>
    <row r="180" spans="3:51" ht="16.5" thickTop="1" thickBot="1" x14ac:dyDescent="0.3">
      <c r="C180" s="22"/>
      <c r="D180" s="23"/>
      <c r="E180" s="23"/>
      <c r="G180" s="22"/>
      <c r="H180" s="23"/>
      <c r="I180" s="23"/>
      <c r="K180" s="22"/>
      <c r="L180" s="23"/>
      <c r="M180" s="23"/>
      <c r="N180" s="206"/>
      <c r="O180" s="22"/>
      <c r="P180" s="23"/>
      <c r="Q180" s="23"/>
      <c r="R180" s="206"/>
      <c r="S180" s="22"/>
      <c r="T180" s="23"/>
      <c r="U180" s="23"/>
      <c r="V180" s="206"/>
      <c r="W180" s="22"/>
      <c r="X180" s="23"/>
      <c r="Y180" s="23"/>
      <c r="Z180" s="206"/>
      <c r="AA180" s="22"/>
      <c r="AB180" s="23"/>
      <c r="AC180" s="23"/>
      <c r="AD180" s="206"/>
      <c r="AE180" s="22"/>
      <c r="AF180" s="23"/>
      <c r="AG180" s="23"/>
      <c r="AH180" s="206"/>
      <c r="AI180" s="22"/>
      <c r="AJ180" s="23"/>
      <c r="AK180" s="23"/>
      <c r="AL180" s="206"/>
      <c r="AM180" s="22"/>
      <c r="AN180" s="23"/>
      <c r="AO180" s="23"/>
      <c r="AP180" s="206"/>
      <c r="AQ180" s="22"/>
      <c r="AR180" s="23"/>
      <c r="AS180" s="23"/>
      <c r="AT180" s="206"/>
      <c r="AU180" s="22"/>
      <c r="AV180" s="23"/>
      <c r="AW180" s="23"/>
      <c r="AX180" s="206"/>
      <c r="AY180" s="206"/>
    </row>
    <row r="181" spans="3:51" ht="16.5" thickTop="1" thickBot="1" x14ac:dyDescent="0.3">
      <c r="C181" s="22"/>
      <c r="D181" s="23"/>
      <c r="E181" s="23"/>
      <c r="G181" s="22"/>
      <c r="H181" s="23"/>
      <c r="I181" s="23"/>
      <c r="K181" s="22"/>
      <c r="L181" s="23"/>
      <c r="M181" s="23"/>
      <c r="N181" s="206"/>
      <c r="O181" s="22"/>
      <c r="P181" s="23"/>
      <c r="Q181" s="23"/>
      <c r="R181" s="206"/>
      <c r="S181" s="22"/>
      <c r="T181" s="23"/>
      <c r="U181" s="23"/>
      <c r="V181" s="206"/>
      <c r="W181" s="22"/>
      <c r="X181" s="23"/>
      <c r="Y181" s="23"/>
      <c r="Z181" s="206"/>
      <c r="AA181" s="22"/>
      <c r="AB181" s="23"/>
      <c r="AC181" s="23"/>
      <c r="AD181" s="206"/>
      <c r="AE181" s="22"/>
      <c r="AF181" s="23"/>
      <c r="AG181" s="23"/>
      <c r="AH181" s="206"/>
      <c r="AI181" s="22"/>
      <c r="AJ181" s="23"/>
      <c r="AK181" s="23"/>
      <c r="AL181" s="206"/>
      <c r="AM181" s="22"/>
      <c r="AN181" s="23"/>
      <c r="AO181" s="23"/>
      <c r="AP181" s="206"/>
      <c r="AQ181" s="22"/>
      <c r="AR181" s="23"/>
      <c r="AS181" s="23"/>
      <c r="AT181" s="206"/>
      <c r="AU181" s="22"/>
      <c r="AV181" s="23"/>
      <c r="AW181" s="23"/>
      <c r="AX181" s="206"/>
      <c r="AY181" s="206"/>
    </row>
    <row r="182" spans="3:51" ht="16.5" thickTop="1" thickBot="1" x14ac:dyDescent="0.3">
      <c r="C182" s="22"/>
      <c r="D182" s="23"/>
      <c r="E182" s="23"/>
      <c r="G182" s="22"/>
      <c r="H182" s="23"/>
      <c r="I182" s="23"/>
      <c r="K182" s="22"/>
      <c r="L182" s="23"/>
      <c r="M182" s="23"/>
      <c r="N182" s="206"/>
      <c r="O182" s="22"/>
      <c r="P182" s="23"/>
      <c r="Q182" s="23"/>
      <c r="R182" s="206"/>
      <c r="S182" s="22"/>
      <c r="T182" s="23"/>
      <c r="U182" s="23"/>
      <c r="V182" s="206"/>
      <c r="W182" s="22"/>
      <c r="X182" s="23"/>
      <c r="Y182" s="23"/>
      <c r="Z182" s="206"/>
      <c r="AA182" s="22"/>
      <c r="AB182" s="23"/>
      <c r="AC182" s="23"/>
      <c r="AD182" s="206"/>
      <c r="AE182" s="22"/>
      <c r="AF182" s="23"/>
      <c r="AG182" s="23"/>
      <c r="AH182" s="206"/>
      <c r="AI182" s="22"/>
      <c r="AJ182" s="23"/>
      <c r="AK182" s="23"/>
      <c r="AL182" s="206"/>
      <c r="AM182" s="22"/>
      <c r="AN182" s="23"/>
      <c r="AO182" s="23"/>
      <c r="AP182" s="206"/>
      <c r="AQ182" s="22"/>
      <c r="AR182" s="23"/>
      <c r="AS182" s="23"/>
      <c r="AT182" s="206"/>
      <c r="AU182" s="22"/>
      <c r="AV182" s="23"/>
      <c r="AW182" s="23"/>
      <c r="AX182" s="206"/>
      <c r="AY182" s="206"/>
    </row>
    <row r="183" spans="3:51" ht="16.5" thickTop="1" thickBot="1" x14ac:dyDescent="0.3">
      <c r="C183" s="22"/>
      <c r="D183" s="23"/>
      <c r="E183" s="23"/>
      <c r="G183" s="22"/>
      <c r="H183" s="23"/>
      <c r="I183" s="23"/>
      <c r="K183" s="22"/>
      <c r="L183" s="23"/>
      <c r="M183" s="23"/>
      <c r="N183" s="206"/>
      <c r="O183" s="22"/>
      <c r="P183" s="23"/>
      <c r="Q183" s="23"/>
      <c r="R183" s="206"/>
      <c r="S183" s="22"/>
      <c r="T183" s="23"/>
      <c r="U183" s="23"/>
      <c r="V183" s="206"/>
      <c r="W183" s="22"/>
      <c r="X183" s="23"/>
      <c r="Y183" s="23"/>
      <c r="Z183" s="206"/>
      <c r="AA183" s="22"/>
      <c r="AB183" s="23"/>
      <c r="AC183" s="23"/>
      <c r="AD183" s="206"/>
      <c r="AE183" s="22"/>
      <c r="AF183" s="23"/>
      <c r="AG183" s="23"/>
      <c r="AH183" s="206"/>
      <c r="AI183" s="22"/>
      <c r="AJ183" s="23"/>
      <c r="AK183" s="23"/>
      <c r="AL183" s="206"/>
      <c r="AM183" s="22"/>
      <c r="AN183" s="23"/>
      <c r="AO183" s="23"/>
      <c r="AP183" s="206"/>
      <c r="AQ183" s="22"/>
      <c r="AR183" s="23"/>
      <c r="AS183" s="23"/>
      <c r="AT183" s="206"/>
      <c r="AU183" s="22"/>
      <c r="AV183" s="23"/>
      <c r="AW183" s="23"/>
      <c r="AX183" s="206"/>
      <c r="AY183" s="206"/>
    </row>
    <row r="184" spans="3:51" ht="16.5" thickTop="1" thickBot="1" x14ac:dyDescent="0.3">
      <c r="C184" s="22"/>
      <c r="D184" s="23"/>
      <c r="E184" s="23"/>
      <c r="G184" s="22"/>
      <c r="H184" s="23"/>
      <c r="I184" s="23"/>
      <c r="K184" s="22"/>
      <c r="L184" s="23"/>
      <c r="M184" s="23"/>
      <c r="N184" s="206"/>
      <c r="O184" s="22"/>
      <c r="P184" s="23"/>
      <c r="Q184" s="23"/>
      <c r="R184" s="206"/>
      <c r="S184" s="22"/>
      <c r="T184" s="23"/>
      <c r="U184" s="23"/>
      <c r="V184" s="206"/>
      <c r="W184" s="22"/>
      <c r="X184" s="23"/>
      <c r="Y184" s="23"/>
      <c r="Z184" s="206"/>
      <c r="AA184" s="22"/>
      <c r="AB184" s="23"/>
      <c r="AC184" s="23"/>
      <c r="AD184" s="206"/>
      <c r="AE184" s="22"/>
      <c r="AF184" s="23"/>
      <c r="AG184" s="23"/>
      <c r="AH184" s="206"/>
      <c r="AI184" s="22"/>
      <c r="AJ184" s="23"/>
      <c r="AK184" s="23"/>
      <c r="AL184" s="206"/>
      <c r="AM184" s="22"/>
      <c r="AN184" s="23"/>
      <c r="AO184" s="23"/>
      <c r="AP184" s="206"/>
      <c r="AQ184" s="22"/>
      <c r="AR184" s="23"/>
      <c r="AS184" s="23"/>
      <c r="AT184" s="206"/>
      <c r="AU184" s="22"/>
      <c r="AV184" s="23"/>
      <c r="AW184" s="23"/>
      <c r="AX184" s="206"/>
      <c r="AY184" s="206"/>
    </row>
    <row r="185" spans="3:51" ht="16.5" thickTop="1" thickBot="1" x14ac:dyDescent="0.3">
      <c r="C185" s="22"/>
      <c r="D185" s="23"/>
      <c r="E185" s="23"/>
      <c r="G185" s="22"/>
      <c r="H185" s="23"/>
      <c r="I185" s="23"/>
      <c r="K185" s="22"/>
      <c r="L185" s="23"/>
      <c r="M185" s="23"/>
      <c r="N185" s="206"/>
      <c r="O185" s="22"/>
      <c r="P185" s="23"/>
      <c r="Q185" s="23"/>
      <c r="R185" s="206"/>
      <c r="S185" s="22"/>
      <c r="T185" s="23"/>
      <c r="U185" s="23"/>
      <c r="V185" s="206"/>
      <c r="W185" s="22"/>
      <c r="X185" s="23"/>
      <c r="Y185" s="23"/>
      <c r="Z185" s="206"/>
      <c r="AA185" s="22"/>
      <c r="AB185" s="23"/>
      <c r="AC185" s="23"/>
      <c r="AD185" s="206"/>
      <c r="AE185" s="22"/>
      <c r="AF185" s="23"/>
      <c r="AG185" s="23"/>
      <c r="AH185" s="206"/>
      <c r="AI185" s="22"/>
      <c r="AJ185" s="23"/>
      <c r="AK185" s="23"/>
      <c r="AL185" s="206"/>
      <c r="AM185" s="22"/>
      <c r="AN185" s="23"/>
      <c r="AO185" s="23"/>
      <c r="AP185" s="206"/>
      <c r="AQ185" s="22"/>
      <c r="AR185" s="23"/>
      <c r="AS185" s="23"/>
      <c r="AT185" s="206"/>
      <c r="AU185" s="22"/>
      <c r="AV185" s="23"/>
      <c r="AW185" s="23"/>
      <c r="AX185" s="206"/>
      <c r="AY185" s="206"/>
    </row>
    <row r="186" spans="3:51" ht="16.5" thickTop="1" thickBot="1" x14ac:dyDescent="0.3">
      <c r="C186" s="22"/>
      <c r="D186" s="23"/>
      <c r="E186" s="23"/>
      <c r="G186" s="22"/>
      <c r="H186" s="23"/>
      <c r="I186" s="23"/>
      <c r="K186" s="22"/>
      <c r="L186" s="23"/>
      <c r="M186" s="23"/>
      <c r="N186" s="206"/>
      <c r="O186" s="22"/>
      <c r="P186" s="23"/>
      <c r="Q186" s="23"/>
      <c r="R186" s="206"/>
      <c r="S186" s="22"/>
      <c r="T186" s="23"/>
      <c r="U186" s="23"/>
      <c r="V186" s="206"/>
      <c r="W186" s="22"/>
      <c r="X186" s="23"/>
      <c r="Y186" s="23"/>
      <c r="Z186" s="206"/>
      <c r="AA186" s="22"/>
      <c r="AB186" s="23"/>
      <c r="AC186" s="23"/>
      <c r="AD186" s="206"/>
      <c r="AE186" s="22"/>
      <c r="AF186" s="23"/>
      <c r="AG186" s="23"/>
      <c r="AH186" s="206"/>
      <c r="AI186" s="22"/>
      <c r="AJ186" s="23"/>
      <c r="AK186" s="23"/>
      <c r="AL186" s="206"/>
      <c r="AM186" s="22"/>
      <c r="AN186" s="23"/>
      <c r="AO186" s="23"/>
      <c r="AP186" s="206"/>
      <c r="AQ186" s="22"/>
      <c r="AR186" s="23"/>
      <c r="AS186" s="23"/>
      <c r="AT186" s="206"/>
      <c r="AU186" s="22"/>
      <c r="AV186" s="23"/>
      <c r="AW186" s="23"/>
      <c r="AX186" s="206"/>
      <c r="AY186" s="206"/>
    </row>
    <row r="187" spans="3:51" ht="16.5" thickTop="1" thickBot="1" x14ac:dyDescent="0.3">
      <c r="C187" s="22"/>
      <c r="D187" s="23"/>
      <c r="E187" s="23"/>
      <c r="G187" s="22"/>
      <c r="H187" s="23"/>
      <c r="I187" s="23"/>
      <c r="K187" s="22"/>
      <c r="L187" s="23"/>
      <c r="M187" s="23"/>
      <c r="N187" s="206"/>
      <c r="O187" s="22"/>
      <c r="P187" s="23"/>
      <c r="Q187" s="23"/>
      <c r="R187" s="206"/>
      <c r="S187" s="22"/>
      <c r="T187" s="23"/>
      <c r="U187" s="23"/>
      <c r="V187" s="206"/>
      <c r="W187" s="22"/>
      <c r="X187" s="23"/>
      <c r="Y187" s="23"/>
      <c r="Z187" s="206"/>
      <c r="AA187" s="22"/>
      <c r="AB187" s="23"/>
      <c r="AC187" s="23"/>
      <c r="AD187" s="206"/>
      <c r="AE187" s="22"/>
      <c r="AF187" s="23"/>
      <c r="AG187" s="23"/>
      <c r="AH187" s="206"/>
      <c r="AI187" s="22"/>
      <c r="AJ187" s="23"/>
      <c r="AK187" s="23"/>
      <c r="AL187" s="206"/>
      <c r="AM187" s="22"/>
      <c r="AN187" s="23"/>
      <c r="AO187" s="23"/>
      <c r="AP187" s="206"/>
      <c r="AQ187" s="22"/>
      <c r="AR187" s="23"/>
      <c r="AS187" s="23"/>
      <c r="AT187" s="206"/>
      <c r="AU187" s="22"/>
      <c r="AV187" s="23"/>
      <c r="AW187" s="23"/>
      <c r="AX187" s="206"/>
      <c r="AY187" s="206"/>
    </row>
    <row r="188" spans="3:51" ht="16.5" thickTop="1" thickBot="1" x14ac:dyDescent="0.3">
      <c r="C188" s="22"/>
      <c r="D188" s="23"/>
      <c r="E188" s="23"/>
      <c r="G188" s="22"/>
      <c r="H188" s="23"/>
      <c r="I188" s="23"/>
      <c r="K188" s="22"/>
      <c r="L188" s="23"/>
      <c r="M188" s="23"/>
      <c r="N188" s="206"/>
      <c r="O188" s="22"/>
      <c r="P188" s="23"/>
      <c r="Q188" s="23"/>
      <c r="R188" s="206"/>
      <c r="S188" s="22"/>
      <c r="T188" s="23"/>
      <c r="U188" s="23"/>
      <c r="V188" s="206"/>
      <c r="W188" s="22"/>
      <c r="X188" s="23"/>
      <c r="Y188" s="23"/>
      <c r="Z188" s="206"/>
      <c r="AA188" s="22"/>
      <c r="AB188" s="23"/>
      <c r="AC188" s="23"/>
      <c r="AD188" s="206"/>
      <c r="AE188" s="22"/>
      <c r="AF188" s="23"/>
      <c r="AG188" s="23"/>
      <c r="AH188" s="206"/>
      <c r="AI188" s="22"/>
      <c r="AJ188" s="23"/>
      <c r="AK188" s="23"/>
      <c r="AL188" s="206"/>
      <c r="AM188" s="22"/>
      <c r="AN188" s="23"/>
      <c r="AO188" s="23"/>
      <c r="AP188" s="206"/>
      <c r="AQ188" s="22"/>
      <c r="AR188" s="23"/>
      <c r="AS188" s="23"/>
      <c r="AT188" s="206"/>
      <c r="AU188" s="22"/>
      <c r="AV188" s="23"/>
      <c r="AW188" s="23"/>
      <c r="AX188" s="206"/>
      <c r="AY188" s="206"/>
    </row>
    <row r="189" spans="3:51" ht="16.5" thickTop="1" thickBot="1" x14ac:dyDescent="0.3">
      <c r="C189" s="22"/>
      <c r="D189" s="23"/>
      <c r="E189" s="23"/>
      <c r="G189" s="22"/>
      <c r="H189" s="23"/>
      <c r="I189" s="23"/>
      <c r="K189" s="22"/>
      <c r="L189" s="23"/>
      <c r="M189" s="23"/>
      <c r="N189" s="206"/>
      <c r="O189" s="22"/>
      <c r="P189" s="23"/>
      <c r="Q189" s="23"/>
      <c r="R189" s="206"/>
      <c r="S189" s="22"/>
      <c r="T189" s="23"/>
      <c r="U189" s="23"/>
      <c r="V189" s="206"/>
      <c r="W189" s="22"/>
      <c r="X189" s="23"/>
      <c r="Y189" s="23"/>
      <c r="Z189" s="206"/>
      <c r="AA189" s="22"/>
      <c r="AB189" s="23"/>
      <c r="AC189" s="23"/>
      <c r="AD189" s="206"/>
      <c r="AE189" s="22"/>
      <c r="AF189" s="23"/>
      <c r="AG189" s="23"/>
      <c r="AH189" s="206"/>
      <c r="AI189" s="22"/>
      <c r="AJ189" s="23"/>
      <c r="AK189" s="23"/>
      <c r="AL189" s="206"/>
      <c r="AM189" s="22"/>
      <c r="AN189" s="23"/>
      <c r="AO189" s="23"/>
      <c r="AP189" s="206"/>
      <c r="AQ189" s="22"/>
      <c r="AR189" s="23"/>
      <c r="AS189" s="23"/>
      <c r="AT189" s="206"/>
      <c r="AU189" s="22"/>
      <c r="AV189" s="23"/>
      <c r="AW189" s="23"/>
      <c r="AX189" s="206"/>
      <c r="AY189" s="206"/>
    </row>
    <row r="190" spans="3:51" ht="16.5" thickTop="1" thickBot="1" x14ac:dyDescent="0.3">
      <c r="C190" s="22"/>
      <c r="D190" s="23"/>
      <c r="E190" s="23"/>
      <c r="G190" s="22"/>
      <c r="H190" s="23"/>
      <c r="I190" s="23"/>
      <c r="K190" s="22"/>
      <c r="L190" s="23"/>
      <c r="M190" s="23"/>
      <c r="N190" s="206"/>
      <c r="O190" s="22"/>
      <c r="P190" s="23"/>
      <c r="Q190" s="23"/>
      <c r="R190" s="206"/>
      <c r="S190" s="22"/>
      <c r="T190" s="23"/>
      <c r="U190" s="23"/>
      <c r="V190" s="206"/>
      <c r="W190" s="22"/>
      <c r="X190" s="23"/>
      <c r="Y190" s="23"/>
      <c r="Z190" s="206"/>
      <c r="AA190" s="22"/>
      <c r="AB190" s="23"/>
      <c r="AC190" s="23"/>
      <c r="AD190" s="206"/>
      <c r="AE190" s="22"/>
      <c r="AF190" s="23"/>
      <c r="AG190" s="23"/>
      <c r="AH190" s="206"/>
      <c r="AI190" s="22"/>
      <c r="AJ190" s="23"/>
      <c r="AK190" s="23"/>
      <c r="AL190" s="206"/>
      <c r="AM190" s="22"/>
      <c r="AN190" s="23"/>
      <c r="AO190" s="23"/>
      <c r="AP190" s="206"/>
      <c r="AQ190" s="22"/>
      <c r="AR190" s="23"/>
      <c r="AS190" s="23"/>
      <c r="AT190" s="206"/>
      <c r="AU190" s="22"/>
      <c r="AV190" s="23"/>
      <c r="AW190" s="23"/>
      <c r="AX190" s="206"/>
      <c r="AY190" s="206"/>
    </row>
    <row r="191" spans="3:51" ht="16.5" thickTop="1" thickBot="1" x14ac:dyDescent="0.3">
      <c r="C191" s="22"/>
      <c r="D191" s="23"/>
      <c r="E191" s="23"/>
      <c r="G191" s="22"/>
      <c r="H191" s="23"/>
      <c r="I191" s="23"/>
      <c r="K191" s="22"/>
      <c r="L191" s="23"/>
      <c r="M191" s="23"/>
      <c r="N191" s="206"/>
      <c r="O191" s="22"/>
      <c r="P191" s="23"/>
      <c r="Q191" s="23"/>
      <c r="R191" s="206"/>
      <c r="S191" s="22"/>
      <c r="T191" s="23"/>
      <c r="U191" s="23"/>
      <c r="V191" s="206"/>
      <c r="W191" s="22"/>
      <c r="X191" s="23"/>
      <c r="Y191" s="23"/>
      <c r="Z191" s="206"/>
      <c r="AA191" s="22"/>
      <c r="AB191" s="23"/>
      <c r="AC191" s="23"/>
      <c r="AD191" s="206"/>
      <c r="AE191" s="22"/>
      <c r="AF191" s="23"/>
      <c r="AG191" s="23"/>
      <c r="AH191" s="206"/>
      <c r="AI191" s="22"/>
      <c r="AJ191" s="23"/>
      <c r="AK191" s="23"/>
      <c r="AL191" s="206"/>
      <c r="AM191" s="22"/>
      <c r="AN191" s="23"/>
      <c r="AO191" s="23"/>
      <c r="AP191" s="206"/>
      <c r="AQ191" s="22"/>
      <c r="AR191" s="23"/>
      <c r="AS191" s="23"/>
      <c r="AT191" s="206"/>
      <c r="AU191" s="22"/>
      <c r="AV191" s="23"/>
      <c r="AW191" s="23"/>
      <c r="AX191" s="206"/>
      <c r="AY191" s="206"/>
    </row>
    <row r="192" spans="3:51" ht="16.5" thickTop="1" thickBot="1" x14ac:dyDescent="0.3">
      <c r="C192" s="22"/>
      <c r="D192" s="23"/>
      <c r="E192" s="23"/>
      <c r="G192" s="22"/>
      <c r="H192" s="23"/>
      <c r="I192" s="23"/>
      <c r="K192" s="22"/>
      <c r="L192" s="23"/>
      <c r="M192" s="23"/>
      <c r="N192" s="206"/>
      <c r="O192" s="22"/>
      <c r="P192" s="23"/>
      <c r="Q192" s="23"/>
      <c r="R192" s="206"/>
      <c r="S192" s="22"/>
      <c r="T192" s="23"/>
      <c r="U192" s="23"/>
      <c r="V192" s="206"/>
      <c r="W192" s="22"/>
      <c r="X192" s="23"/>
      <c r="Y192" s="23"/>
      <c r="Z192" s="206"/>
      <c r="AA192" s="22"/>
      <c r="AB192" s="23"/>
      <c r="AC192" s="23"/>
      <c r="AD192" s="206"/>
      <c r="AE192" s="22"/>
      <c r="AF192" s="23"/>
      <c r="AG192" s="23"/>
      <c r="AH192" s="206"/>
      <c r="AI192" s="22"/>
      <c r="AJ192" s="23"/>
      <c r="AK192" s="23"/>
      <c r="AL192" s="206"/>
      <c r="AM192" s="22"/>
      <c r="AN192" s="23"/>
      <c r="AO192" s="23"/>
      <c r="AP192" s="206"/>
      <c r="AQ192" s="22"/>
      <c r="AR192" s="23"/>
      <c r="AS192" s="23"/>
      <c r="AT192" s="206"/>
      <c r="AU192" s="22"/>
      <c r="AV192" s="23"/>
      <c r="AW192" s="23"/>
      <c r="AX192" s="206"/>
      <c r="AY192" s="206"/>
    </row>
    <row r="193" spans="3:51" ht="16.5" thickTop="1" thickBot="1" x14ac:dyDescent="0.3">
      <c r="C193" s="22"/>
      <c r="D193" s="23"/>
      <c r="E193" s="23"/>
      <c r="G193" s="22"/>
      <c r="H193" s="23"/>
      <c r="I193" s="23"/>
      <c r="K193" s="22"/>
      <c r="L193" s="23"/>
      <c r="M193" s="23"/>
      <c r="N193" s="206"/>
      <c r="O193" s="22"/>
      <c r="P193" s="23"/>
      <c r="Q193" s="23"/>
      <c r="R193" s="206"/>
      <c r="S193" s="22"/>
      <c r="T193" s="23"/>
      <c r="U193" s="23"/>
      <c r="V193" s="206"/>
      <c r="W193" s="22"/>
      <c r="X193" s="23"/>
      <c r="Y193" s="23"/>
      <c r="Z193" s="206"/>
      <c r="AA193" s="22"/>
      <c r="AB193" s="23"/>
      <c r="AC193" s="23"/>
      <c r="AD193" s="206"/>
      <c r="AE193" s="22"/>
      <c r="AF193" s="23"/>
      <c r="AG193" s="23"/>
      <c r="AH193" s="206"/>
      <c r="AI193" s="22"/>
      <c r="AJ193" s="23"/>
      <c r="AK193" s="23"/>
      <c r="AL193" s="206"/>
      <c r="AM193" s="22"/>
      <c r="AN193" s="23"/>
      <c r="AO193" s="23"/>
      <c r="AP193" s="206"/>
      <c r="AQ193" s="22"/>
      <c r="AR193" s="23"/>
      <c r="AS193" s="23"/>
      <c r="AT193" s="206"/>
      <c r="AU193" s="22"/>
      <c r="AV193" s="23"/>
      <c r="AW193" s="23"/>
      <c r="AX193" s="206"/>
      <c r="AY193" s="206"/>
    </row>
    <row r="194" spans="3:51" ht="16.5" thickTop="1" thickBot="1" x14ac:dyDescent="0.3">
      <c r="C194" s="22"/>
      <c r="D194" s="23"/>
      <c r="E194" s="23"/>
      <c r="G194" s="22"/>
      <c r="H194" s="23"/>
      <c r="I194" s="23"/>
      <c r="K194" s="22"/>
      <c r="L194" s="23"/>
      <c r="M194" s="23"/>
      <c r="N194" s="206"/>
      <c r="O194" s="22"/>
      <c r="P194" s="23"/>
      <c r="Q194" s="23"/>
      <c r="R194" s="206"/>
      <c r="S194" s="22"/>
      <c r="T194" s="23"/>
      <c r="U194" s="23"/>
      <c r="V194" s="206"/>
      <c r="W194" s="22"/>
      <c r="X194" s="23"/>
      <c r="Y194" s="23"/>
      <c r="Z194" s="206"/>
      <c r="AA194" s="22"/>
      <c r="AB194" s="23"/>
      <c r="AC194" s="23"/>
      <c r="AD194" s="206"/>
      <c r="AE194" s="22"/>
      <c r="AF194" s="23"/>
      <c r="AG194" s="23"/>
      <c r="AH194" s="206"/>
      <c r="AI194" s="22"/>
      <c r="AJ194" s="23"/>
      <c r="AK194" s="23"/>
      <c r="AL194" s="206"/>
      <c r="AM194" s="22"/>
      <c r="AN194" s="23"/>
      <c r="AO194" s="23"/>
      <c r="AP194" s="206"/>
      <c r="AQ194" s="22"/>
      <c r="AR194" s="23"/>
      <c r="AS194" s="23"/>
      <c r="AT194" s="206"/>
      <c r="AU194" s="22"/>
      <c r="AV194" s="23"/>
      <c r="AW194" s="23"/>
      <c r="AX194" s="206"/>
      <c r="AY194" s="206"/>
    </row>
    <row r="195" spans="3:51" ht="16.5" thickTop="1" thickBot="1" x14ac:dyDescent="0.3">
      <c r="C195" s="22"/>
      <c r="D195" s="23"/>
      <c r="E195" s="23"/>
      <c r="G195" s="22"/>
      <c r="H195" s="23"/>
      <c r="I195" s="23"/>
      <c r="K195" s="22"/>
      <c r="L195" s="23"/>
      <c r="M195" s="23"/>
      <c r="N195" s="206"/>
      <c r="O195" s="22"/>
      <c r="P195" s="23"/>
      <c r="Q195" s="23"/>
      <c r="R195" s="206"/>
      <c r="S195" s="22"/>
      <c r="T195" s="23"/>
      <c r="U195" s="23"/>
      <c r="V195" s="206"/>
      <c r="W195" s="22"/>
      <c r="X195" s="23"/>
      <c r="Y195" s="23"/>
      <c r="Z195" s="206"/>
      <c r="AA195" s="22"/>
      <c r="AB195" s="23"/>
      <c r="AC195" s="23"/>
      <c r="AD195" s="206"/>
      <c r="AE195" s="22"/>
      <c r="AF195" s="23"/>
      <c r="AG195" s="23"/>
      <c r="AH195" s="206"/>
      <c r="AI195" s="22"/>
      <c r="AJ195" s="23"/>
      <c r="AK195" s="23"/>
      <c r="AL195" s="206"/>
      <c r="AM195" s="22"/>
      <c r="AN195" s="23"/>
      <c r="AO195" s="23"/>
      <c r="AP195" s="206"/>
      <c r="AQ195" s="22"/>
      <c r="AR195" s="23"/>
      <c r="AS195" s="23"/>
      <c r="AT195" s="206"/>
      <c r="AU195" s="22"/>
      <c r="AV195" s="23"/>
      <c r="AW195" s="23"/>
      <c r="AX195" s="206"/>
      <c r="AY195" s="206"/>
    </row>
    <row r="196" spans="3:51" ht="16.5" thickTop="1" thickBot="1" x14ac:dyDescent="0.3">
      <c r="C196" s="22"/>
      <c r="D196" s="23"/>
      <c r="E196" s="23"/>
      <c r="G196" s="22"/>
      <c r="H196" s="23"/>
      <c r="I196" s="23"/>
      <c r="K196" s="22"/>
      <c r="L196" s="23"/>
      <c r="M196" s="23"/>
      <c r="N196" s="206"/>
      <c r="O196" s="22"/>
      <c r="P196" s="23"/>
      <c r="Q196" s="23"/>
      <c r="R196" s="206"/>
      <c r="S196" s="22"/>
      <c r="T196" s="23"/>
      <c r="U196" s="23"/>
      <c r="V196" s="206"/>
      <c r="W196" s="22"/>
      <c r="X196" s="23"/>
      <c r="Y196" s="23"/>
      <c r="Z196" s="206"/>
      <c r="AA196" s="22"/>
      <c r="AB196" s="23"/>
      <c r="AC196" s="23"/>
      <c r="AD196" s="206"/>
      <c r="AE196" s="22"/>
      <c r="AF196" s="23"/>
      <c r="AG196" s="23"/>
      <c r="AH196" s="206"/>
      <c r="AI196" s="22"/>
      <c r="AJ196" s="23"/>
      <c r="AK196" s="23"/>
      <c r="AL196" s="206"/>
      <c r="AM196" s="22"/>
      <c r="AN196" s="23"/>
      <c r="AO196" s="23"/>
      <c r="AP196" s="206"/>
      <c r="AQ196" s="22"/>
      <c r="AR196" s="23"/>
      <c r="AS196" s="23"/>
      <c r="AT196" s="206"/>
      <c r="AU196" s="22"/>
      <c r="AV196" s="23"/>
      <c r="AW196" s="23"/>
      <c r="AX196" s="206"/>
      <c r="AY196" s="206"/>
    </row>
    <row r="197" spans="3:51"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U22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2" hidden="1" customWidth="1"/>
    <col min="2" max="2" width="3.42578125" style="116" hidden="1" customWidth="1"/>
    <col min="3" max="3" width="12.7109375" style="116" customWidth="1"/>
    <col min="4" max="4" width="30.85546875" style="219" customWidth="1"/>
    <col min="5" max="5" width="3.7109375" style="116" customWidth="1"/>
    <col min="6" max="6" width="12.7109375" style="116" customWidth="1"/>
    <col min="7" max="7" width="30.85546875" style="219" customWidth="1"/>
    <col min="8" max="8" width="3.7109375" style="116" customWidth="1"/>
    <col min="9" max="9" width="12.7109375" style="116" customWidth="1"/>
    <col min="10" max="10" width="33.140625" style="219" customWidth="1"/>
    <col min="11" max="11" width="3.7109375" style="116" customWidth="1"/>
    <col min="12" max="12" width="12.7109375" style="116" customWidth="1"/>
    <col min="13" max="13" width="29.42578125" style="219" customWidth="1"/>
    <col min="14" max="14" width="3.7109375" style="116" customWidth="1"/>
    <col min="15" max="15" width="12.7109375" style="116" customWidth="1"/>
    <col min="16" max="16" width="28.85546875" style="219" bestFit="1" customWidth="1"/>
    <col min="17" max="17" width="3.7109375" style="116" customWidth="1"/>
    <col min="18" max="18" width="12.7109375" style="116" customWidth="1"/>
    <col min="19" max="19" width="28.42578125" style="219" bestFit="1" customWidth="1"/>
    <col min="20" max="20" width="3.7109375" style="116" customWidth="1"/>
    <col min="21" max="21" width="12.7109375" style="116" customWidth="1"/>
    <col min="22" max="22" width="24.85546875" style="219" customWidth="1"/>
    <col min="23" max="23" width="3.7109375" style="116" customWidth="1"/>
    <col min="24" max="24" width="12.7109375" style="116" customWidth="1"/>
    <col min="25" max="25" width="24.7109375" style="219" customWidth="1"/>
    <col min="26" max="26" width="2" style="116" customWidth="1"/>
    <col min="27" max="27" width="12.85546875" style="116" customWidth="1"/>
    <col min="28" max="28" width="26.140625" style="116" customWidth="1"/>
    <col min="29" max="29" width="3.28515625" style="116" customWidth="1"/>
    <col min="30" max="30" width="14.7109375" style="116" customWidth="1"/>
    <col min="31" max="31" width="22" style="116" customWidth="1"/>
    <col min="32" max="32" width="2" style="116" customWidth="1"/>
    <col min="33" max="33" width="14" style="116" customWidth="1"/>
    <col min="34" max="34" width="24.28515625" style="116" customWidth="1"/>
    <col min="35" max="35" width="2.5703125" style="116" customWidth="1"/>
    <col min="36" max="36" width="13" style="116" customWidth="1"/>
    <col min="37" max="37" width="25" style="116" customWidth="1"/>
    <col min="38" max="16384" width="8.85546875" style="116"/>
  </cols>
  <sheetData>
    <row r="1" spans="1:47" s="18" customFormat="1" ht="111" customHeight="1" x14ac:dyDescent="0.35">
      <c r="A1" s="209"/>
      <c r="C1" s="262"/>
      <c r="D1" s="262"/>
      <c r="E1" s="262"/>
      <c r="F1" s="262"/>
      <c r="G1" s="262"/>
      <c r="H1" s="262"/>
      <c r="I1" s="262"/>
      <c r="J1" s="262"/>
      <c r="K1" s="262"/>
      <c r="L1" s="262"/>
      <c r="M1" s="262"/>
      <c r="P1" s="220"/>
      <c r="S1" s="220"/>
      <c r="V1" s="220"/>
      <c r="Y1" s="220"/>
    </row>
    <row r="2" spans="1:47" s="18" customFormat="1" ht="37.5" hidden="1" customHeight="1" x14ac:dyDescent="0.25">
      <c r="A2" s="209"/>
      <c r="C2" s="19"/>
      <c r="D2" s="217"/>
      <c r="E2" s="19"/>
      <c r="F2" s="19"/>
      <c r="G2" s="217"/>
      <c r="H2" s="19"/>
      <c r="I2" s="19"/>
      <c r="J2" s="217"/>
      <c r="K2" s="19"/>
      <c r="L2" s="19"/>
      <c r="M2" s="217"/>
      <c r="N2" s="19"/>
      <c r="O2" s="19"/>
      <c r="P2" s="217"/>
      <c r="S2" s="220"/>
      <c r="V2" s="220"/>
      <c r="Y2" s="220"/>
    </row>
    <row r="3" spans="1:47" s="20" customFormat="1" ht="39" customHeight="1" thickBot="1" x14ac:dyDescent="0.3">
      <c r="A3" s="209"/>
      <c r="D3" s="218"/>
      <c r="G3" s="218"/>
      <c r="J3" s="218"/>
      <c r="M3" s="218"/>
      <c r="P3" s="218"/>
      <c r="S3" s="218"/>
      <c r="V3" s="218"/>
      <c r="Y3" s="218"/>
    </row>
    <row r="4" spans="1:47" s="20" customFormat="1" ht="24.75" customHeight="1" thickTop="1" thickBot="1" x14ac:dyDescent="0.3">
      <c r="A4" s="209"/>
      <c r="C4" s="224" t="s">
        <v>84</v>
      </c>
      <c r="D4" s="156" t="s">
        <v>214</v>
      </c>
      <c r="E4" s="21"/>
      <c r="F4" s="224" t="s">
        <v>292</v>
      </c>
      <c r="G4" s="156" t="s">
        <v>293</v>
      </c>
      <c r="H4" s="21"/>
      <c r="I4" s="224" t="s">
        <v>319</v>
      </c>
      <c r="J4" s="156" t="s">
        <v>521</v>
      </c>
      <c r="L4" s="224" t="s">
        <v>86</v>
      </c>
      <c r="M4" s="156" t="s">
        <v>90</v>
      </c>
      <c r="N4" s="21"/>
      <c r="O4" s="224" t="s">
        <v>87</v>
      </c>
      <c r="P4" s="156" t="s">
        <v>215</v>
      </c>
      <c r="Q4" s="21"/>
      <c r="R4" s="224" t="s">
        <v>88</v>
      </c>
      <c r="S4" s="158" t="s">
        <v>374</v>
      </c>
      <c r="U4" s="224" t="s">
        <v>89</v>
      </c>
      <c r="V4" s="159" t="s">
        <v>212</v>
      </c>
      <c r="X4" s="224" t="s">
        <v>172</v>
      </c>
      <c r="Y4" s="156" t="s">
        <v>216</v>
      </c>
      <c r="Z4" s="116"/>
      <c r="AA4" s="224" t="s">
        <v>513</v>
      </c>
      <c r="AB4" s="156" t="s">
        <v>514</v>
      </c>
      <c r="AC4" s="116"/>
      <c r="AD4" s="224" t="s">
        <v>515</v>
      </c>
      <c r="AE4" s="156" t="s">
        <v>516</v>
      </c>
      <c r="AF4" s="116"/>
      <c r="AG4" s="224" t="s">
        <v>517</v>
      </c>
      <c r="AH4" s="156" t="s">
        <v>519</v>
      </c>
      <c r="AI4" s="116"/>
      <c r="AJ4" s="224" t="s">
        <v>520</v>
      </c>
      <c r="AK4" s="156" t="s">
        <v>518</v>
      </c>
      <c r="AL4" s="116"/>
      <c r="AM4" s="116"/>
      <c r="AN4" s="116"/>
      <c r="AO4" s="116"/>
      <c r="AP4" s="116"/>
      <c r="AQ4" s="116"/>
      <c r="AR4" s="116"/>
      <c r="AS4" s="116"/>
      <c r="AT4" s="116"/>
      <c r="AU4" s="116"/>
    </row>
    <row r="5" spans="1:47" s="20" customFormat="1" ht="19.5" customHeight="1" thickTop="1" thickBot="1" x14ac:dyDescent="0.3">
      <c r="A5" s="209"/>
      <c r="C5" s="22" t="s">
        <v>85</v>
      </c>
      <c r="D5" s="23" t="s">
        <v>257</v>
      </c>
      <c r="E5" s="21"/>
      <c r="F5" s="22" t="s">
        <v>387</v>
      </c>
      <c r="G5" s="23" t="s">
        <v>295</v>
      </c>
      <c r="H5" s="21"/>
      <c r="I5" s="22" t="s">
        <v>388</v>
      </c>
      <c r="J5" s="23" t="s">
        <v>321</v>
      </c>
      <c r="L5" s="22" t="s">
        <v>332</v>
      </c>
      <c r="M5" s="23" t="s">
        <v>329</v>
      </c>
      <c r="N5" s="21"/>
      <c r="O5" s="22" t="s">
        <v>389</v>
      </c>
      <c r="P5" s="23" t="s">
        <v>258</v>
      </c>
      <c r="Q5" s="21"/>
      <c r="R5" s="22" t="s">
        <v>390</v>
      </c>
      <c r="S5" s="23" t="s">
        <v>266</v>
      </c>
      <c r="U5" s="22" t="s">
        <v>391</v>
      </c>
      <c r="V5" s="23" t="s">
        <v>376</v>
      </c>
      <c r="X5" s="22" t="s">
        <v>395</v>
      </c>
      <c r="Y5" s="23" t="s">
        <v>396</v>
      </c>
      <c r="Z5" s="116"/>
      <c r="AA5" s="22">
        <v>9999</v>
      </c>
      <c r="AB5" s="23" t="s">
        <v>82</v>
      </c>
      <c r="AC5" s="116"/>
      <c r="AD5" s="22">
        <v>9999</v>
      </c>
      <c r="AE5" s="23" t="s">
        <v>82</v>
      </c>
      <c r="AF5" s="116"/>
      <c r="AG5" s="22">
        <v>9999</v>
      </c>
      <c r="AH5" s="23" t="s">
        <v>82</v>
      </c>
      <c r="AI5" s="116"/>
      <c r="AJ5" s="22">
        <v>9999</v>
      </c>
      <c r="AK5" s="23" t="s">
        <v>82</v>
      </c>
      <c r="AL5" s="116"/>
      <c r="AM5" s="116"/>
      <c r="AN5" s="116"/>
      <c r="AO5" s="116"/>
      <c r="AP5" s="116"/>
      <c r="AQ5" s="116"/>
      <c r="AR5" s="116"/>
      <c r="AS5" s="116"/>
      <c r="AT5" s="116"/>
      <c r="AU5" s="116"/>
    </row>
    <row r="6" spans="1:47" s="20" customFormat="1" ht="19.5" customHeight="1" thickTop="1" thickBot="1" x14ac:dyDescent="0.3">
      <c r="A6" s="209"/>
      <c r="C6" s="22" t="s">
        <v>289</v>
      </c>
      <c r="D6" s="23" t="s">
        <v>267</v>
      </c>
      <c r="E6" s="21"/>
      <c r="F6" s="22" t="s">
        <v>294</v>
      </c>
      <c r="G6" s="23" t="s">
        <v>218</v>
      </c>
      <c r="H6" s="21"/>
      <c r="I6" s="22" t="s">
        <v>320</v>
      </c>
      <c r="J6" s="23" t="s">
        <v>323</v>
      </c>
      <c r="L6" s="22" t="s">
        <v>333</v>
      </c>
      <c r="M6" s="23" t="s">
        <v>330</v>
      </c>
      <c r="N6" s="21"/>
      <c r="O6" s="22" t="s">
        <v>205</v>
      </c>
      <c r="P6" s="23" t="s">
        <v>360</v>
      </c>
      <c r="Q6" s="21"/>
      <c r="R6" s="22">
        <v>9999</v>
      </c>
      <c r="S6" s="23" t="s">
        <v>82</v>
      </c>
      <c r="U6" s="22" t="s">
        <v>375</v>
      </c>
      <c r="V6" s="23" t="s">
        <v>269</v>
      </c>
      <c r="X6" s="22" t="s">
        <v>439</v>
      </c>
      <c r="Y6" s="23" t="s">
        <v>440</v>
      </c>
      <c r="Z6" s="116"/>
      <c r="AA6" s="22">
        <v>9999</v>
      </c>
      <c r="AB6" s="23" t="s">
        <v>82</v>
      </c>
      <c r="AC6" s="116"/>
      <c r="AD6" s="22">
        <v>9999</v>
      </c>
      <c r="AE6" s="23" t="s">
        <v>82</v>
      </c>
      <c r="AF6" s="116"/>
      <c r="AG6" s="22">
        <v>9999</v>
      </c>
      <c r="AH6" s="23" t="s">
        <v>82</v>
      </c>
      <c r="AI6" s="116"/>
      <c r="AJ6" s="22">
        <v>9999</v>
      </c>
      <c r="AK6" s="23" t="s">
        <v>82</v>
      </c>
      <c r="AL6" s="116"/>
      <c r="AM6" s="116"/>
      <c r="AN6" s="116"/>
      <c r="AO6" s="116"/>
      <c r="AP6" s="116"/>
      <c r="AQ6" s="116"/>
      <c r="AR6" s="116"/>
      <c r="AS6" s="116"/>
      <c r="AT6" s="116"/>
      <c r="AU6" s="116"/>
    </row>
    <row r="7" spans="1:47" s="20" customFormat="1" ht="19.5" customHeight="1" thickTop="1" thickBot="1" x14ac:dyDescent="0.3">
      <c r="A7" s="209"/>
      <c r="C7" s="22" t="s">
        <v>290</v>
      </c>
      <c r="D7" s="23" t="s">
        <v>270</v>
      </c>
      <c r="E7" s="21"/>
      <c r="F7" s="22" t="s">
        <v>296</v>
      </c>
      <c r="G7" s="23" t="s">
        <v>310</v>
      </c>
      <c r="H7" s="21"/>
      <c r="I7" s="22" t="s">
        <v>322</v>
      </c>
      <c r="J7" s="23" t="s">
        <v>325</v>
      </c>
      <c r="L7" s="22" t="s">
        <v>334</v>
      </c>
      <c r="M7" s="23" t="s">
        <v>331</v>
      </c>
      <c r="N7" s="21"/>
      <c r="O7" s="22" t="s">
        <v>349</v>
      </c>
      <c r="P7" s="23" t="s">
        <v>362</v>
      </c>
      <c r="Q7" s="21"/>
      <c r="R7" s="22">
        <v>9999</v>
      </c>
      <c r="S7" s="23" t="s">
        <v>82</v>
      </c>
      <c r="U7" s="22" t="s">
        <v>118</v>
      </c>
      <c r="V7" s="23" t="s">
        <v>378</v>
      </c>
      <c r="X7" s="22">
        <v>9999</v>
      </c>
      <c r="Y7" s="23" t="s">
        <v>82</v>
      </c>
      <c r="Z7" s="116"/>
      <c r="AA7" s="22">
        <v>9999</v>
      </c>
      <c r="AB7" s="23" t="s">
        <v>82</v>
      </c>
      <c r="AC7" s="116"/>
      <c r="AD7" s="22">
        <v>9999</v>
      </c>
      <c r="AE7" s="23" t="s">
        <v>82</v>
      </c>
      <c r="AF7" s="116"/>
      <c r="AG7" s="22">
        <v>9999</v>
      </c>
      <c r="AH7" s="23" t="s">
        <v>82</v>
      </c>
      <c r="AI7" s="116"/>
      <c r="AJ7" s="22">
        <v>9999</v>
      </c>
      <c r="AK7" s="23" t="s">
        <v>82</v>
      </c>
      <c r="AL7" s="116"/>
      <c r="AM7" s="116"/>
      <c r="AN7" s="116"/>
      <c r="AO7" s="116"/>
      <c r="AP7" s="116"/>
      <c r="AQ7" s="116"/>
      <c r="AR7" s="116"/>
      <c r="AS7" s="116"/>
      <c r="AT7" s="116"/>
      <c r="AU7" s="116"/>
    </row>
    <row r="8" spans="1:47" s="20" customFormat="1" ht="19.5" customHeight="1" thickTop="1" thickBot="1" x14ac:dyDescent="0.3">
      <c r="A8" s="209"/>
      <c r="C8" s="22" t="s">
        <v>291</v>
      </c>
      <c r="D8" s="23" t="s">
        <v>403</v>
      </c>
      <c r="E8" s="21"/>
      <c r="F8" s="22" t="s">
        <v>298</v>
      </c>
      <c r="G8" s="23" t="s">
        <v>312</v>
      </c>
      <c r="H8" s="21"/>
      <c r="I8" s="22" t="s">
        <v>324</v>
      </c>
      <c r="J8" s="23" t="s">
        <v>327</v>
      </c>
      <c r="L8" s="22" t="s">
        <v>336</v>
      </c>
      <c r="M8" s="23" t="s">
        <v>268</v>
      </c>
      <c r="N8" s="21"/>
      <c r="O8" s="22" t="s">
        <v>351</v>
      </c>
      <c r="P8" s="23" t="s">
        <v>363</v>
      </c>
      <c r="Q8" s="21"/>
      <c r="R8" s="22">
        <v>9999</v>
      </c>
      <c r="S8" s="23" t="s">
        <v>82</v>
      </c>
      <c r="U8" s="22" t="s">
        <v>377</v>
      </c>
      <c r="V8" s="23" t="s">
        <v>380</v>
      </c>
      <c r="X8" s="22">
        <v>9999</v>
      </c>
      <c r="Y8" s="23" t="s">
        <v>82</v>
      </c>
      <c r="Z8" s="116"/>
      <c r="AA8" s="22">
        <v>9999</v>
      </c>
      <c r="AB8" s="23" t="s">
        <v>82</v>
      </c>
      <c r="AC8" s="116"/>
      <c r="AD8" s="22">
        <v>9999</v>
      </c>
      <c r="AE8" s="23" t="s">
        <v>82</v>
      </c>
      <c r="AF8" s="116"/>
      <c r="AG8" s="22">
        <v>9999</v>
      </c>
      <c r="AH8" s="23" t="s">
        <v>82</v>
      </c>
      <c r="AI8" s="116"/>
      <c r="AJ8" s="22">
        <v>9999</v>
      </c>
      <c r="AK8" s="23" t="s">
        <v>82</v>
      </c>
      <c r="AL8" s="116"/>
      <c r="AM8" s="116"/>
      <c r="AN8" s="116"/>
      <c r="AO8" s="116"/>
      <c r="AP8" s="116"/>
      <c r="AQ8" s="116"/>
      <c r="AR8" s="116"/>
      <c r="AS8" s="116"/>
      <c r="AT8" s="116"/>
      <c r="AU8" s="116"/>
    </row>
    <row r="9" spans="1:47" s="20" customFormat="1" ht="19.5" customHeight="1" thickTop="1" thickBot="1" x14ac:dyDescent="0.3">
      <c r="A9" s="209"/>
      <c r="C9" s="22">
        <v>9999</v>
      </c>
      <c r="D9" s="23" t="s">
        <v>82</v>
      </c>
      <c r="E9" s="21"/>
      <c r="F9" s="22" t="s">
        <v>300</v>
      </c>
      <c r="G9" s="23" t="s">
        <v>314</v>
      </c>
      <c r="H9" s="21"/>
      <c r="I9" s="22" t="s">
        <v>326</v>
      </c>
      <c r="J9" s="23" t="s">
        <v>328</v>
      </c>
      <c r="L9" s="22" t="s">
        <v>338</v>
      </c>
      <c r="M9" s="23" t="s">
        <v>438</v>
      </c>
      <c r="N9" s="21"/>
      <c r="O9" s="22" t="s">
        <v>353</v>
      </c>
      <c r="P9" s="23" t="s">
        <v>364</v>
      </c>
      <c r="Q9" s="21"/>
      <c r="R9" s="22">
        <v>9999</v>
      </c>
      <c r="S9" s="23" t="s">
        <v>82</v>
      </c>
      <c r="U9" s="22" t="s">
        <v>379</v>
      </c>
      <c r="V9" s="23" t="s">
        <v>382</v>
      </c>
      <c r="X9" s="22">
        <v>9999</v>
      </c>
      <c r="Y9" s="23" t="s">
        <v>82</v>
      </c>
      <c r="Z9" s="116"/>
      <c r="AA9" s="22">
        <v>9999</v>
      </c>
      <c r="AB9" s="23" t="s">
        <v>82</v>
      </c>
      <c r="AC9" s="116"/>
      <c r="AD9" s="22">
        <v>9999</v>
      </c>
      <c r="AE9" s="23" t="s">
        <v>82</v>
      </c>
      <c r="AF9" s="116"/>
      <c r="AG9" s="22">
        <v>9999</v>
      </c>
      <c r="AH9" s="23" t="s">
        <v>82</v>
      </c>
      <c r="AI9" s="116"/>
      <c r="AJ9" s="22">
        <v>9999</v>
      </c>
      <c r="AK9" s="23" t="s">
        <v>82</v>
      </c>
      <c r="AL9" s="116"/>
      <c r="AM9" s="116"/>
      <c r="AN9" s="116"/>
      <c r="AO9" s="116"/>
      <c r="AP9" s="116"/>
      <c r="AQ9" s="116"/>
      <c r="AR9" s="116"/>
      <c r="AS9" s="116"/>
      <c r="AT9" s="116"/>
      <c r="AU9" s="116"/>
    </row>
    <row r="10" spans="1:47" s="20" customFormat="1" ht="19.5" customHeight="1" thickTop="1" thickBot="1" x14ac:dyDescent="0.3">
      <c r="A10" s="209"/>
      <c r="C10" s="22">
        <v>9999</v>
      </c>
      <c r="D10" s="23" t="s">
        <v>82</v>
      </c>
      <c r="E10" s="21"/>
      <c r="F10" s="22" t="s">
        <v>301</v>
      </c>
      <c r="G10" s="23" t="s">
        <v>316</v>
      </c>
      <c r="H10" s="21"/>
      <c r="I10" s="22">
        <v>9999</v>
      </c>
      <c r="J10" s="23" t="s">
        <v>82</v>
      </c>
      <c r="L10" s="22" t="s">
        <v>340</v>
      </c>
      <c r="M10" s="23" t="s">
        <v>312</v>
      </c>
      <c r="N10" s="21"/>
      <c r="O10" s="22" t="s">
        <v>355</v>
      </c>
      <c r="P10" s="23" t="s">
        <v>365</v>
      </c>
      <c r="Q10" s="21"/>
      <c r="R10" s="22">
        <v>9999</v>
      </c>
      <c r="S10" s="23" t="s">
        <v>82</v>
      </c>
      <c r="U10" s="22" t="s">
        <v>381</v>
      </c>
      <c r="V10" s="23" t="s">
        <v>384</v>
      </c>
      <c r="X10" s="22">
        <v>9999</v>
      </c>
      <c r="Y10" s="23" t="s">
        <v>82</v>
      </c>
      <c r="Z10" s="116"/>
      <c r="AA10" s="22">
        <v>9999</v>
      </c>
      <c r="AB10" s="23" t="s">
        <v>82</v>
      </c>
      <c r="AC10" s="116"/>
      <c r="AD10" s="22">
        <v>9999</v>
      </c>
      <c r="AE10" s="23" t="s">
        <v>82</v>
      </c>
      <c r="AF10" s="116"/>
      <c r="AG10" s="22">
        <v>9999</v>
      </c>
      <c r="AH10" s="23" t="s">
        <v>82</v>
      </c>
      <c r="AI10" s="116"/>
      <c r="AJ10" s="22">
        <v>9999</v>
      </c>
      <c r="AK10" s="23" t="s">
        <v>82</v>
      </c>
      <c r="AL10" s="116"/>
      <c r="AM10" s="116"/>
      <c r="AN10" s="116"/>
      <c r="AO10" s="116"/>
      <c r="AP10" s="116"/>
      <c r="AQ10" s="116"/>
      <c r="AR10" s="116"/>
      <c r="AS10" s="116"/>
      <c r="AT10" s="116"/>
      <c r="AU10" s="116"/>
    </row>
    <row r="11" spans="1:47" s="20" customFormat="1" ht="19.5" customHeight="1" thickTop="1" thickBot="1" x14ac:dyDescent="0.3">
      <c r="A11" s="209"/>
      <c r="C11" s="22">
        <v>9999</v>
      </c>
      <c r="D11" s="23" t="s">
        <v>82</v>
      </c>
      <c r="E11" s="21"/>
      <c r="F11" s="22" t="s">
        <v>303</v>
      </c>
      <c r="G11" s="23" t="s">
        <v>318</v>
      </c>
      <c r="H11" s="21"/>
      <c r="I11" s="22">
        <v>9999</v>
      </c>
      <c r="J11" s="23" t="s">
        <v>82</v>
      </c>
      <c r="L11" s="22" t="s">
        <v>342</v>
      </c>
      <c r="M11" s="23" t="s">
        <v>314</v>
      </c>
      <c r="N11" s="21"/>
      <c r="O11" s="22" t="s">
        <v>357</v>
      </c>
      <c r="P11" s="23" t="s">
        <v>366</v>
      </c>
      <c r="Q11" s="21"/>
      <c r="R11" s="22">
        <v>9999</v>
      </c>
      <c r="S11" s="23" t="s">
        <v>82</v>
      </c>
      <c r="U11" s="22" t="s">
        <v>383</v>
      </c>
      <c r="V11" s="23" t="s">
        <v>271</v>
      </c>
      <c r="X11" s="22">
        <v>9999</v>
      </c>
      <c r="Y11" s="23" t="s">
        <v>82</v>
      </c>
      <c r="Z11" s="116"/>
      <c r="AA11" s="22">
        <v>9999</v>
      </c>
      <c r="AB11" s="23" t="s">
        <v>82</v>
      </c>
      <c r="AC11" s="116"/>
      <c r="AD11" s="22">
        <v>9999</v>
      </c>
      <c r="AE11" s="23" t="s">
        <v>82</v>
      </c>
      <c r="AF11" s="116"/>
      <c r="AG11" s="22">
        <v>9999</v>
      </c>
      <c r="AH11" s="23" t="s">
        <v>82</v>
      </c>
      <c r="AI11" s="116"/>
      <c r="AJ11" s="22">
        <v>9999</v>
      </c>
      <c r="AK11" s="23" t="s">
        <v>82</v>
      </c>
      <c r="AL11" s="116"/>
      <c r="AM11" s="116"/>
      <c r="AN11" s="116"/>
      <c r="AO11" s="116"/>
      <c r="AP11" s="116"/>
      <c r="AQ11" s="116"/>
      <c r="AR11" s="116"/>
      <c r="AS11" s="116"/>
      <c r="AT11" s="116"/>
      <c r="AU11" s="116"/>
    </row>
    <row r="12" spans="1:47" s="20" customFormat="1" ht="19.5" customHeight="1" thickTop="1" thickBot="1" x14ac:dyDescent="0.3">
      <c r="A12" s="209"/>
      <c r="C12" s="22">
        <v>9999</v>
      </c>
      <c r="D12" s="23" t="s">
        <v>82</v>
      </c>
      <c r="E12" s="21"/>
      <c r="F12" s="22" t="s">
        <v>306</v>
      </c>
      <c r="G12" s="23" t="s">
        <v>297</v>
      </c>
      <c r="H12" s="21"/>
      <c r="I12" s="22">
        <v>9999</v>
      </c>
      <c r="J12" s="23" t="s">
        <v>82</v>
      </c>
      <c r="L12" s="22" t="s">
        <v>344</v>
      </c>
      <c r="M12" s="23" t="s">
        <v>335</v>
      </c>
      <c r="N12" s="21"/>
      <c r="O12" s="22" t="s">
        <v>361</v>
      </c>
      <c r="P12" s="23" t="s">
        <v>350</v>
      </c>
      <c r="Q12" s="21"/>
      <c r="R12" s="22">
        <v>9999</v>
      </c>
      <c r="S12" s="23" t="s">
        <v>82</v>
      </c>
      <c r="U12" s="22">
        <v>9999</v>
      </c>
      <c r="V12" s="23" t="s">
        <v>82</v>
      </c>
      <c r="X12" s="22">
        <v>9999</v>
      </c>
      <c r="Y12" s="23" t="s">
        <v>82</v>
      </c>
      <c r="Z12" s="116"/>
      <c r="AA12" s="22">
        <v>9999</v>
      </c>
      <c r="AB12" s="23" t="s">
        <v>82</v>
      </c>
      <c r="AC12" s="116"/>
      <c r="AD12" s="22">
        <v>9999</v>
      </c>
      <c r="AE12" s="23" t="s">
        <v>82</v>
      </c>
      <c r="AF12" s="116"/>
      <c r="AG12" s="22">
        <v>9999</v>
      </c>
      <c r="AH12" s="23" t="s">
        <v>82</v>
      </c>
      <c r="AI12" s="116"/>
      <c r="AJ12" s="22">
        <v>9999</v>
      </c>
      <c r="AK12" s="23" t="s">
        <v>82</v>
      </c>
      <c r="AL12" s="116"/>
      <c r="AM12" s="116"/>
      <c r="AN12" s="116"/>
      <c r="AO12" s="116"/>
      <c r="AP12" s="116"/>
      <c r="AQ12" s="116"/>
      <c r="AR12" s="116"/>
      <c r="AS12" s="116"/>
      <c r="AT12" s="116"/>
      <c r="AU12" s="116"/>
    </row>
    <row r="13" spans="1:47" s="20" customFormat="1" ht="19.5" customHeight="1" thickTop="1" thickBot="1" x14ac:dyDescent="0.3">
      <c r="A13" s="209"/>
      <c r="C13" s="22">
        <v>9999</v>
      </c>
      <c r="D13" s="23" t="s">
        <v>82</v>
      </c>
      <c r="E13" s="21"/>
      <c r="F13" s="22" t="s">
        <v>307</v>
      </c>
      <c r="G13" s="23" t="s">
        <v>299</v>
      </c>
      <c r="H13" s="21"/>
      <c r="I13" s="22">
        <v>9999</v>
      </c>
      <c r="J13" s="23" t="s">
        <v>82</v>
      </c>
      <c r="L13" s="22" t="s">
        <v>346</v>
      </c>
      <c r="M13" s="23" t="s">
        <v>337</v>
      </c>
      <c r="N13" s="21"/>
      <c r="O13" s="22" t="s">
        <v>367</v>
      </c>
      <c r="P13" s="23" t="s">
        <v>352</v>
      </c>
      <c r="Q13" s="21"/>
      <c r="R13" s="22">
        <v>9999</v>
      </c>
      <c r="S13" s="23" t="s">
        <v>82</v>
      </c>
      <c r="U13" s="22">
        <v>9999</v>
      </c>
      <c r="V13" s="23" t="s">
        <v>82</v>
      </c>
      <c r="X13" s="22">
        <v>9999</v>
      </c>
      <c r="Y13" s="23" t="s">
        <v>82</v>
      </c>
      <c r="Z13" s="116"/>
      <c r="AA13" s="22">
        <v>9999</v>
      </c>
      <c r="AB13" s="23" t="s">
        <v>82</v>
      </c>
      <c r="AC13" s="116"/>
      <c r="AD13" s="22">
        <v>9999</v>
      </c>
      <c r="AE13" s="23" t="s">
        <v>82</v>
      </c>
      <c r="AF13" s="116"/>
      <c r="AG13" s="22">
        <v>9999</v>
      </c>
      <c r="AH13" s="23" t="s">
        <v>82</v>
      </c>
      <c r="AI13" s="116"/>
      <c r="AJ13" s="22">
        <v>9999</v>
      </c>
      <c r="AK13" s="23" t="s">
        <v>82</v>
      </c>
      <c r="AL13" s="116"/>
      <c r="AM13" s="116"/>
      <c r="AN13" s="116"/>
      <c r="AO13" s="116"/>
      <c r="AP13" s="116"/>
      <c r="AQ13" s="116"/>
      <c r="AR13" s="116"/>
      <c r="AS13" s="116"/>
      <c r="AT13" s="116"/>
      <c r="AU13" s="116"/>
    </row>
    <row r="14" spans="1:47" s="20" customFormat="1" ht="19.5" customHeight="1" thickTop="1" thickBot="1" x14ac:dyDescent="0.3">
      <c r="A14" s="209"/>
      <c r="C14" s="22">
        <v>9999</v>
      </c>
      <c r="D14" s="23" t="s">
        <v>82</v>
      </c>
      <c r="E14" s="21"/>
      <c r="F14" s="22" t="s">
        <v>308</v>
      </c>
      <c r="G14" s="23" t="s">
        <v>219</v>
      </c>
      <c r="H14" s="21"/>
      <c r="I14" s="22">
        <v>9999</v>
      </c>
      <c r="J14" s="23" t="s">
        <v>82</v>
      </c>
      <c r="L14" s="22" t="s">
        <v>347</v>
      </c>
      <c r="M14" s="23" t="s">
        <v>339</v>
      </c>
      <c r="N14" s="21"/>
      <c r="O14" s="22" t="s">
        <v>368</v>
      </c>
      <c r="P14" s="23" t="s">
        <v>354</v>
      </c>
      <c r="Q14" s="21"/>
      <c r="R14" s="22">
        <v>9999</v>
      </c>
      <c r="S14" s="23" t="s">
        <v>82</v>
      </c>
      <c r="U14" s="22">
        <v>9999</v>
      </c>
      <c r="V14" s="23" t="s">
        <v>82</v>
      </c>
      <c r="X14" s="22">
        <v>9999</v>
      </c>
      <c r="Y14" s="23" t="s">
        <v>82</v>
      </c>
      <c r="Z14" s="116"/>
      <c r="AA14" s="22">
        <v>9999</v>
      </c>
      <c r="AB14" s="23" t="s">
        <v>82</v>
      </c>
      <c r="AC14" s="116"/>
      <c r="AD14" s="22">
        <v>9999</v>
      </c>
      <c r="AE14" s="23" t="s">
        <v>82</v>
      </c>
      <c r="AF14" s="116"/>
      <c r="AG14" s="22">
        <v>9999</v>
      </c>
      <c r="AH14" s="23" t="s">
        <v>82</v>
      </c>
      <c r="AI14" s="116"/>
      <c r="AJ14" s="22">
        <v>9999</v>
      </c>
      <c r="AK14" s="23" t="s">
        <v>82</v>
      </c>
      <c r="AL14" s="116"/>
      <c r="AM14" s="116"/>
      <c r="AN14" s="116"/>
      <c r="AO14" s="116"/>
      <c r="AP14" s="116"/>
      <c r="AQ14" s="116"/>
      <c r="AR14" s="116"/>
      <c r="AS14" s="116"/>
      <c r="AT14" s="116"/>
      <c r="AU14" s="116"/>
    </row>
    <row r="15" spans="1:47" s="20" customFormat="1" ht="19.5" customHeight="1" thickTop="1" thickBot="1" x14ac:dyDescent="0.3">
      <c r="A15" s="209"/>
      <c r="C15" s="22">
        <v>9999</v>
      </c>
      <c r="D15" s="23" t="s">
        <v>82</v>
      </c>
      <c r="E15" s="21"/>
      <c r="F15" s="22" t="s">
        <v>309</v>
      </c>
      <c r="G15" s="23" t="s">
        <v>302</v>
      </c>
      <c r="H15" s="21"/>
      <c r="I15" s="22">
        <v>9999</v>
      </c>
      <c r="J15" s="23" t="s">
        <v>82</v>
      </c>
      <c r="L15" s="22" t="s">
        <v>348</v>
      </c>
      <c r="M15" s="23" t="s">
        <v>218</v>
      </c>
      <c r="N15" s="21"/>
      <c r="O15" s="22" t="s">
        <v>369</v>
      </c>
      <c r="P15" s="23" t="s">
        <v>356</v>
      </c>
      <c r="Q15" s="21"/>
      <c r="R15" s="22">
        <v>9999</v>
      </c>
      <c r="S15" s="23" t="s">
        <v>82</v>
      </c>
      <c r="U15" s="22">
        <v>9999</v>
      </c>
      <c r="V15" s="23" t="s">
        <v>82</v>
      </c>
      <c r="X15" s="22">
        <v>9999</v>
      </c>
      <c r="Y15" s="23" t="s">
        <v>82</v>
      </c>
      <c r="Z15" s="116"/>
      <c r="AA15" s="22">
        <v>9999</v>
      </c>
      <c r="AB15" s="23" t="s">
        <v>82</v>
      </c>
      <c r="AC15" s="116"/>
      <c r="AD15" s="22">
        <v>9999</v>
      </c>
      <c r="AE15" s="23" t="s">
        <v>82</v>
      </c>
      <c r="AF15" s="116"/>
      <c r="AG15" s="22">
        <v>9999</v>
      </c>
      <c r="AH15" s="23" t="s">
        <v>82</v>
      </c>
      <c r="AI15" s="116"/>
      <c r="AJ15" s="22">
        <v>9999</v>
      </c>
      <c r="AK15" s="23" t="s">
        <v>82</v>
      </c>
      <c r="AL15" s="116"/>
      <c r="AM15" s="116"/>
      <c r="AN15" s="116"/>
      <c r="AO15" s="116"/>
      <c r="AP15" s="116"/>
      <c r="AQ15" s="116"/>
      <c r="AR15" s="116"/>
      <c r="AS15" s="116"/>
      <c r="AT15" s="116"/>
      <c r="AU15" s="116"/>
    </row>
    <row r="16" spans="1:47" s="20" customFormat="1" ht="19.5" customHeight="1" thickTop="1" thickBot="1" x14ac:dyDescent="0.3">
      <c r="A16" s="209"/>
      <c r="C16" s="22">
        <v>9999</v>
      </c>
      <c r="D16" s="23" t="s">
        <v>82</v>
      </c>
      <c r="E16" s="21"/>
      <c r="F16" s="22" t="s">
        <v>311</v>
      </c>
      <c r="G16" s="23" t="s">
        <v>304</v>
      </c>
      <c r="H16" s="21"/>
      <c r="I16" s="22">
        <v>9999</v>
      </c>
      <c r="J16" s="23" t="s">
        <v>82</v>
      </c>
      <c r="L16" s="22" t="s">
        <v>206</v>
      </c>
      <c r="M16" s="23" t="s">
        <v>341</v>
      </c>
      <c r="N16" s="21"/>
      <c r="O16" s="22" t="s">
        <v>370</v>
      </c>
      <c r="P16" s="23" t="s">
        <v>358</v>
      </c>
      <c r="Q16" s="21"/>
      <c r="R16" s="22">
        <v>9999</v>
      </c>
      <c r="S16" s="23" t="s">
        <v>82</v>
      </c>
      <c r="U16" s="22">
        <v>9999</v>
      </c>
      <c r="V16" s="23" t="s">
        <v>82</v>
      </c>
      <c r="X16" s="22">
        <v>9999</v>
      </c>
      <c r="Y16" s="23" t="s">
        <v>82</v>
      </c>
      <c r="Z16" s="116"/>
      <c r="AA16" s="22">
        <v>9999</v>
      </c>
      <c r="AB16" s="23" t="s">
        <v>82</v>
      </c>
      <c r="AC16" s="116"/>
      <c r="AD16" s="22">
        <v>9999</v>
      </c>
      <c r="AE16" s="23" t="s">
        <v>82</v>
      </c>
      <c r="AF16" s="116"/>
      <c r="AG16" s="22">
        <v>9999</v>
      </c>
      <c r="AH16" s="23" t="s">
        <v>82</v>
      </c>
      <c r="AI16" s="116"/>
      <c r="AJ16" s="22">
        <v>9999</v>
      </c>
      <c r="AK16" s="23" t="s">
        <v>82</v>
      </c>
      <c r="AL16" s="116"/>
      <c r="AM16" s="116"/>
      <c r="AN16" s="116"/>
      <c r="AO16" s="116"/>
      <c r="AP16" s="116"/>
      <c r="AQ16" s="116"/>
      <c r="AR16" s="116"/>
      <c r="AS16" s="116"/>
      <c r="AT16" s="116"/>
      <c r="AU16" s="116"/>
    </row>
    <row r="17" spans="1:47" s="20" customFormat="1" ht="19.5" customHeight="1" thickTop="1" thickBot="1" x14ac:dyDescent="0.3">
      <c r="A17" s="209"/>
      <c r="C17" s="22">
        <v>9999</v>
      </c>
      <c r="D17" s="23" t="s">
        <v>82</v>
      </c>
      <c r="E17" s="21"/>
      <c r="F17" s="22" t="s">
        <v>313</v>
      </c>
      <c r="G17" s="23" t="s">
        <v>305</v>
      </c>
      <c r="H17" s="21"/>
      <c r="I17" s="22">
        <v>9999</v>
      </c>
      <c r="J17" s="23" t="s">
        <v>82</v>
      </c>
      <c r="L17" s="22" t="s">
        <v>392</v>
      </c>
      <c r="M17" s="23" t="s">
        <v>343</v>
      </c>
      <c r="N17" s="21"/>
      <c r="O17" s="22" t="s">
        <v>371</v>
      </c>
      <c r="P17" s="23" t="s">
        <v>256</v>
      </c>
      <c r="Q17" s="21"/>
      <c r="R17" s="22">
        <v>9999</v>
      </c>
      <c r="S17" s="23" t="s">
        <v>82</v>
      </c>
      <c r="U17" s="22">
        <v>9999</v>
      </c>
      <c r="V17" s="23" t="s">
        <v>82</v>
      </c>
      <c r="X17" s="22">
        <v>9999</v>
      </c>
      <c r="Y17" s="23" t="s">
        <v>82</v>
      </c>
      <c r="Z17" s="116"/>
      <c r="AA17" s="22">
        <v>9999</v>
      </c>
      <c r="AB17" s="23" t="s">
        <v>82</v>
      </c>
      <c r="AC17" s="116"/>
      <c r="AD17" s="22">
        <v>9999</v>
      </c>
      <c r="AE17" s="23" t="s">
        <v>82</v>
      </c>
      <c r="AF17" s="116"/>
      <c r="AG17" s="22">
        <v>9999</v>
      </c>
      <c r="AH17" s="23" t="s">
        <v>82</v>
      </c>
      <c r="AI17" s="116"/>
      <c r="AJ17" s="22">
        <v>9999</v>
      </c>
      <c r="AK17" s="23" t="s">
        <v>82</v>
      </c>
      <c r="AL17" s="116"/>
      <c r="AM17" s="116"/>
      <c r="AN17" s="116"/>
      <c r="AO17" s="116"/>
      <c r="AP17" s="116"/>
      <c r="AQ17" s="116"/>
      <c r="AR17" s="116"/>
      <c r="AS17" s="116"/>
      <c r="AT17" s="116"/>
      <c r="AU17" s="116"/>
    </row>
    <row r="18" spans="1:47" s="20" customFormat="1" ht="19.5" customHeight="1" thickTop="1" thickBot="1" x14ac:dyDescent="0.3">
      <c r="A18" s="209"/>
      <c r="C18" s="22">
        <v>9999</v>
      </c>
      <c r="D18" s="23" t="s">
        <v>82</v>
      </c>
      <c r="E18" s="21"/>
      <c r="F18" s="22" t="s">
        <v>315</v>
      </c>
      <c r="G18" s="23" t="s">
        <v>265</v>
      </c>
      <c r="H18" s="21"/>
      <c r="I18" s="22">
        <v>9999</v>
      </c>
      <c r="J18" s="23" t="s">
        <v>82</v>
      </c>
      <c r="L18" s="22" t="s">
        <v>393</v>
      </c>
      <c r="M18" s="23" t="s">
        <v>345</v>
      </c>
      <c r="N18" s="21"/>
      <c r="O18" s="22" t="s">
        <v>372</v>
      </c>
      <c r="P18" s="23" t="s">
        <v>359</v>
      </c>
      <c r="Q18" s="21"/>
      <c r="R18" s="22">
        <v>9999</v>
      </c>
      <c r="S18" s="23" t="s">
        <v>82</v>
      </c>
      <c r="U18" s="22">
        <v>9999</v>
      </c>
      <c r="V18" s="23" t="s">
        <v>82</v>
      </c>
      <c r="X18" s="22">
        <v>9999</v>
      </c>
      <c r="Y18" s="23" t="s">
        <v>82</v>
      </c>
      <c r="Z18" s="116"/>
      <c r="AA18" s="22">
        <v>9999</v>
      </c>
      <c r="AB18" s="23" t="s">
        <v>82</v>
      </c>
      <c r="AC18" s="116"/>
      <c r="AD18" s="22">
        <v>9999</v>
      </c>
      <c r="AE18" s="23" t="s">
        <v>82</v>
      </c>
      <c r="AF18" s="116"/>
      <c r="AG18" s="22">
        <v>9999</v>
      </c>
      <c r="AH18" s="23" t="s">
        <v>82</v>
      </c>
      <c r="AI18" s="116"/>
      <c r="AJ18" s="22">
        <v>9999</v>
      </c>
      <c r="AK18" s="23" t="s">
        <v>82</v>
      </c>
      <c r="AL18" s="116"/>
      <c r="AM18" s="116"/>
      <c r="AN18" s="116"/>
      <c r="AO18" s="116"/>
      <c r="AP18" s="116"/>
      <c r="AQ18" s="116"/>
      <c r="AR18" s="116"/>
      <c r="AS18" s="116"/>
      <c r="AT18" s="116"/>
      <c r="AU18" s="116"/>
    </row>
    <row r="19" spans="1:47" s="20" customFormat="1" ht="19.5" customHeight="1" thickTop="1" thickBot="1" x14ac:dyDescent="0.3">
      <c r="A19" s="209"/>
      <c r="C19" s="22">
        <v>9999</v>
      </c>
      <c r="D19" s="23" t="s">
        <v>82</v>
      </c>
      <c r="E19" s="21"/>
      <c r="F19" s="22" t="s">
        <v>317</v>
      </c>
      <c r="G19" s="23" t="s">
        <v>268</v>
      </c>
      <c r="H19" s="21"/>
      <c r="I19" s="22">
        <v>9999</v>
      </c>
      <c r="J19" s="23" t="s">
        <v>82</v>
      </c>
      <c r="L19" s="22" t="s">
        <v>394</v>
      </c>
      <c r="M19" s="23" t="s">
        <v>316</v>
      </c>
      <c r="N19" s="21"/>
      <c r="O19" s="22" t="s">
        <v>373</v>
      </c>
      <c r="P19" s="23" t="s">
        <v>272</v>
      </c>
      <c r="Q19" s="21"/>
      <c r="R19" s="22">
        <v>9999</v>
      </c>
      <c r="S19" s="23" t="s">
        <v>82</v>
      </c>
      <c r="U19" s="22">
        <v>9999</v>
      </c>
      <c r="V19" s="23" t="s">
        <v>82</v>
      </c>
      <c r="X19" s="22">
        <v>9999</v>
      </c>
      <c r="Y19" s="23" t="s">
        <v>82</v>
      </c>
      <c r="Z19" s="116"/>
      <c r="AA19" s="22">
        <v>9999</v>
      </c>
      <c r="AB19" s="23" t="s">
        <v>82</v>
      </c>
      <c r="AC19" s="116"/>
      <c r="AD19" s="22">
        <v>9999</v>
      </c>
      <c r="AE19" s="23" t="s">
        <v>82</v>
      </c>
      <c r="AF19" s="116"/>
      <c r="AG19" s="22">
        <v>9999</v>
      </c>
      <c r="AH19" s="23" t="s">
        <v>82</v>
      </c>
      <c r="AI19" s="116"/>
      <c r="AJ19" s="22">
        <v>9999</v>
      </c>
      <c r="AK19" s="23" t="s">
        <v>82</v>
      </c>
      <c r="AL19" s="116"/>
      <c r="AM19" s="116"/>
      <c r="AN19" s="116"/>
      <c r="AO19" s="116"/>
      <c r="AP19" s="116"/>
      <c r="AQ19" s="116"/>
      <c r="AR19" s="116"/>
      <c r="AS19" s="116"/>
      <c r="AT19" s="116"/>
      <c r="AU19" s="116"/>
    </row>
    <row r="20" spans="1:47" s="20" customFormat="1" ht="19.5" customHeight="1" thickTop="1" thickBot="1" x14ac:dyDescent="0.3">
      <c r="A20" s="209"/>
      <c r="C20" s="22">
        <v>9999</v>
      </c>
      <c r="D20" s="23" t="s">
        <v>82</v>
      </c>
      <c r="E20" s="21"/>
      <c r="F20" s="22">
        <v>9999</v>
      </c>
      <c r="G20" s="23" t="s">
        <v>82</v>
      </c>
      <c r="H20" s="21"/>
      <c r="I20" s="22">
        <v>9999</v>
      </c>
      <c r="J20" s="23" t="s">
        <v>82</v>
      </c>
      <c r="L20" s="22">
        <v>9999</v>
      </c>
      <c r="M20" s="23" t="s">
        <v>82</v>
      </c>
      <c r="N20" s="21"/>
      <c r="O20" s="22">
        <v>9999</v>
      </c>
      <c r="P20" s="23" t="s">
        <v>82</v>
      </c>
      <c r="Q20" s="21"/>
      <c r="R20" s="22">
        <v>9999</v>
      </c>
      <c r="S20" s="23" t="s">
        <v>82</v>
      </c>
      <c r="U20" s="22">
        <v>9999</v>
      </c>
      <c r="V20" s="23" t="s">
        <v>82</v>
      </c>
      <c r="X20" s="22">
        <v>9999</v>
      </c>
      <c r="Y20" s="23" t="s">
        <v>82</v>
      </c>
      <c r="Z20" s="116"/>
      <c r="AA20" s="22">
        <v>9999</v>
      </c>
      <c r="AB20" s="23" t="s">
        <v>82</v>
      </c>
      <c r="AC20" s="116"/>
      <c r="AD20" s="22">
        <v>9999</v>
      </c>
      <c r="AE20" s="23" t="s">
        <v>82</v>
      </c>
      <c r="AF20" s="116"/>
      <c r="AG20" s="22">
        <v>9999</v>
      </c>
      <c r="AH20" s="23" t="s">
        <v>82</v>
      </c>
      <c r="AI20" s="116"/>
      <c r="AJ20" s="22">
        <v>9999</v>
      </c>
      <c r="AK20" s="23" t="s">
        <v>82</v>
      </c>
      <c r="AL20" s="116"/>
      <c r="AM20" s="116"/>
      <c r="AN20" s="116"/>
      <c r="AO20" s="116"/>
      <c r="AP20" s="116"/>
      <c r="AQ20" s="116"/>
      <c r="AR20" s="116"/>
      <c r="AS20" s="116"/>
      <c r="AT20" s="116"/>
      <c r="AU20" s="116"/>
    </row>
    <row r="21" spans="1:47" s="20" customFormat="1" ht="19.5" customHeight="1" thickTop="1" thickBot="1" x14ac:dyDescent="0.3">
      <c r="A21" s="209"/>
      <c r="C21" s="22">
        <v>9999</v>
      </c>
      <c r="D21" s="23" t="s">
        <v>82</v>
      </c>
      <c r="E21" s="21"/>
      <c r="F21" s="22">
        <v>9999</v>
      </c>
      <c r="G21" s="23" t="s">
        <v>82</v>
      </c>
      <c r="H21" s="21"/>
      <c r="I21" s="22">
        <v>9999</v>
      </c>
      <c r="J21" s="23" t="s">
        <v>82</v>
      </c>
      <c r="L21" s="22">
        <v>9999</v>
      </c>
      <c r="M21" s="23" t="s">
        <v>82</v>
      </c>
      <c r="N21" s="21"/>
      <c r="O21" s="22">
        <v>9999</v>
      </c>
      <c r="P21" s="23" t="s">
        <v>82</v>
      </c>
      <c r="Q21" s="21"/>
      <c r="R21" s="22">
        <v>9999</v>
      </c>
      <c r="S21" s="23" t="s">
        <v>82</v>
      </c>
      <c r="U21" s="22">
        <v>9999</v>
      </c>
      <c r="V21" s="23" t="s">
        <v>82</v>
      </c>
      <c r="X21" s="22">
        <v>9999</v>
      </c>
      <c r="Y21" s="23" t="s">
        <v>82</v>
      </c>
      <c r="Z21" s="116"/>
      <c r="AA21" s="22">
        <v>9999</v>
      </c>
      <c r="AB21" s="23" t="s">
        <v>82</v>
      </c>
      <c r="AC21" s="116"/>
      <c r="AD21" s="22">
        <v>9999</v>
      </c>
      <c r="AE21" s="23" t="s">
        <v>82</v>
      </c>
      <c r="AF21" s="116"/>
      <c r="AG21" s="22">
        <v>9999</v>
      </c>
      <c r="AH21" s="23" t="s">
        <v>82</v>
      </c>
      <c r="AI21" s="116"/>
      <c r="AJ21" s="22">
        <v>9999</v>
      </c>
      <c r="AK21" s="23" t="s">
        <v>82</v>
      </c>
      <c r="AL21" s="116"/>
      <c r="AM21" s="116"/>
      <c r="AN21" s="116"/>
      <c r="AO21" s="116"/>
      <c r="AP21" s="116"/>
      <c r="AQ21" s="116"/>
      <c r="AR21" s="116"/>
      <c r="AS21" s="116"/>
      <c r="AT21" s="116"/>
      <c r="AU21" s="116"/>
    </row>
    <row r="22" spans="1:47" s="20" customFormat="1" ht="19.5" customHeight="1" thickTop="1" thickBot="1" x14ac:dyDescent="0.3">
      <c r="A22" s="209"/>
      <c r="C22" s="22">
        <v>9999</v>
      </c>
      <c r="D22" s="23" t="s">
        <v>82</v>
      </c>
      <c r="E22" s="21"/>
      <c r="F22" s="22">
        <v>9999</v>
      </c>
      <c r="G22" s="23" t="s">
        <v>82</v>
      </c>
      <c r="H22" s="21"/>
      <c r="I22" s="22">
        <v>9999</v>
      </c>
      <c r="J22" s="23" t="s">
        <v>82</v>
      </c>
      <c r="L22" s="22">
        <v>9999</v>
      </c>
      <c r="M22" s="23" t="s">
        <v>82</v>
      </c>
      <c r="N22" s="21"/>
      <c r="O22" s="22">
        <v>9999</v>
      </c>
      <c r="P22" s="23" t="s">
        <v>82</v>
      </c>
      <c r="Q22" s="21"/>
      <c r="R22" s="22">
        <v>9999</v>
      </c>
      <c r="S22" s="23" t="s">
        <v>82</v>
      </c>
      <c r="U22" s="22">
        <v>9999</v>
      </c>
      <c r="V22" s="23" t="s">
        <v>82</v>
      </c>
      <c r="X22" s="22">
        <v>9999</v>
      </c>
      <c r="Y22" s="23" t="s">
        <v>82</v>
      </c>
      <c r="Z22" s="116"/>
      <c r="AA22" s="22">
        <v>9999</v>
      </c>
      <c r="AB22" s="23" t="s">
        <v>82</v>
      </c>
      <c r="AC22" s="116"/>
      <c r="AD22" s="22">
        <v>9999</v>
      </c>
      <c r="AE22" s="23" t="s">
        <v>82</v>
      </c>
      <c r="AF22" s="116"/>
      <c r="AG22" s="22">
        <v>9999</v>
      </c>
      <c r="AH22" s="23" t="s">
        <v>82</v>
      </c>
      <c r="AI22" s="116"/>
      <c r="AJ22" s="22">
        <v>9999</v>
      </c>
      <c r="AK22" s="23" t="s">
        <v>82</v>
      </c>
      <c r="AL22" s="116"/>
      <c r="AM22" s="116"/>
      <c r="AN22" s="116"/>
      <c r="AO22" s="116"/>
      <c r="AP22" s="116"/>
      <c r="AQ22" s="116"/>
      <c r="AR22" s="116"/>
      <c r="AS22" s="116"/>
      <c r="AT22" s="116"/>
      <c r="AU22" s="116"/>
    </row>
    <row r="23" spans="1:47" s="20" customFormat="1" ht="19.5" customHeight="1" thickTop="1" thickBot="1" x14ac:dyDescent="0.3">
      <c r="A23" s="209"/>
      <c r="C23" s="22">
        <v>9999</v>
      </c>
      <c r="D23" s="23" t="s">
        <v>82</v>
      </c>
      <c r="E23" s="21"/>
      <c r="F23" s="22">
        <v>9999</v>
      </c>
      <c r="G23" s="23" t="s">
        <v>82</v>
      </c>
      <c r="H23" s="21"/>
      <c r="I23" s="22">
        <v>9999</v>
      </c>
      <c r="J23" s="23" t="s">
        <v>82</v>
      </c>
      <c r="L23" s="22">
        <v>9999</v>
      </c>
      <c r="M23" s="23" t="s">
        <v>82</v>
      </c>
      <c r="N23" s="21"/>
      <c r="O23" s="22">
        <v>9999</v>
      </c>
      <c r="P23" s="23" t="s">
        <v>82</v>
      </c>
      <c r="Q23" s="21"/>
      <c r="R23" s="22">
        <v>9999</v>
      </c>
      <c r="S23" s="23" t="s">
        <v>82</v>
      </c>
      <c r="U23" s="22">
        <v>9999</v>
      </c>
      <c r="V23" s="23" t="s">
        <v>82</v>
      </c>
      <c r="X23" s="22">
        <v>9999</v>
      </c>
      <c r="Y23" s="23" t="s">
        <v>82</v>
      </c>
      <c r="Z23" s="116"/>
      <c r="AA23" s="22">
        <v>9999</v>
      </c>
      <c r="AB23" s="23" t="s">
        <v>82</v>
      </c>
      <c r="AC23" s="116"/>
      <c r="AD23" s="22">
        <v>9999</v>
      </c>
      <c r="AE23" s="23" t="s">
        <v>82</v>
      </c>
      <c r="AF23" s="116"/>
      <c r="AG23" s="22">
        <v>9999</v>
      </c>
      <c r="AH23" s="23" t="s">
        <v>82</v>
      </c>
      <c r="AI23" s="116"/>
      <c r="AJ23" s="22">
        <v>9999</v>
      </c>
      <c r="AK23" s="23" t="s">
        <v>82</v>
      </c>
      <c r="AL23" s="116"/>
      <c r="AM23" s="116"/>
      <c r="AN23" s="116"/>
      <c r="AO23" s="116"/>
      <c r="AP23" s="116"/>
      <c r="AQ23" s="116"/>
      <c r="AR23" s="116"/>
      <c r="AS23" s="116"/>
      <c r="AT23" s="116"/>
      <c r="AU23" s="116"/>
    </row>
    <row r="24" spans="1:47" s="20" customFormat="1" ht="19.5" customHeight="1" thickTop="1" thickBot="1" x14ac:dyDescent="0.3">
      <c r="A24" s="209"/>
      <c r="C24" s="22">
        <v>9999</v>
      </c>
      <c r="D24" s="23" t="s">
        <v>82</v>
      </c>
      <c r="E24" s="21"/>
      <c r="F24" s="22">
        <v>9999</v>
      </c>
      <c r="G24" s="23" t="s">
        <v>82</v>
      </c>
      <c r="H24" s="21"/>
      <c r="I24" s="22">
        <v>9999</v>
      </c>
      <c r="J24" s="23" t="s">
        <v>82</v>
      </c>
      <c r="L24" s="22">
        <v>9999</v>
      </c>
      <c r="M24" s="23" t="s">
        <v>82</v>
      </c>
      <c r="N24" s="21"/>
      <c r="O24" s="22">
        <v>9999</v>
      </c>
      <c r="P24" s="23" t="s">
        <v>82</v>
      </c>
      <c r="Q24" s="21"/>
      <c r="R24" s="22">
        <v>9999</v>
      </c>
      <c r="S24" s="23" t="s">
        <v>82</v>
      </c>
      <c r="U24" s="22">
        <v>9999</v>
      </c>
      <c r="V24" s="23" t="s">
        <v>82</v>
      </c>
      <c r="X24" s="22">
        <v>9999</v>
      </c>
      <c r="Y24" s="23" t="s">
        <v>82</v>
      </c>
      <c r="Z24" s="116"/>
      <c r="AA24" s="22">
        <v>9999</v>
      </c>
      <c r="AB24" s="23" t="s">
        <v>82</v>
      </c>
      <c r="AC24" s="116"/>
      <c r="AD24" s="22">
        <v>9999</v>
      </c>
      <c r="AE24" s="23" t="s">
        <v>82</v>
      </c>
      <c r="AF24" s="116"/>
      <c r="AG24" s="22">
        <v>9999</v>
      </c>
      <c r="AH24" s="23" t="s">
        <v>82</v>
      </c>
      <c r="AI24" s="116"/>
      <c r="AJ24" s="22">
        <v>9999</v>
      </c>
      <c r="AK24" s="23" t="s">
        <v>82</v>
      </c>
      <c r="AL24" s="116"/>
      <c r="AM24" s="116"/>
      <c r="AN24" s="116"/>
      <c r="AO24" s="116"/>
      <c r="AP24" s="116"/>
      <c r="AQ24" s="116"/>
      <c r="AR24" s="116"/>
      <c r="AS24" s="116"/>
      <c r="AT24" s="116"/>
      <c r="AU24" s="116"/>
    </row>
    <row r="25" spans="1:47" s="20" customFormat="1" ht="19.5" customHeight="1" thickTop="1" thickBot="1" x14ac:dyDescent="0.3">
      <c r="A25" s="209"/>
      <c r="C25" s="22">
        <v>9999</v>
      </c>
      <c r="D25" s="23" t="s">
        <v>82</v>
      </c>
      <c r="E25" s="21"/>
      <c r="F25" s="22">
        <v>9999</v>
      </c>
      <c r="G25" s="23" t="s">
        <v>82</v>
      </c>
      <c r="H25" s="21"/>
      <c r="I25" s="22">
        <v>9999</v>
      </c>
      <c r="J25" s="23" t="s">
        <v>82</v>
      </c>
      <c r="L25" s="22">
        <v>9999</v>
      </c>
      <c r="M25" s="23" t="s">
        <v>82</v>
      </c>
      <c r="N25" s="21"/>
      <c r="O25" s="22">
        <v>9999</v>
      </c>
      <c r="P25" s="23" t="s">
        <v>82</v>
      </c>
      <c r="Q25" s="21"/>
      <c r="R25" s="22">
        <v>9999</v>
      </c>
      <c r="S25" s="23" t="s">
        <v>82</v>
      </c>
      <c r="U25" s="22">
        <v>9999</v>
      </c>
      <c r="V25" s="23" t="s">
        <v>82</v>
      </c>
      <c r="X25" s="22">
        <v>9999</v>
      </c>
      <c r="Y25" s="23" t="s">
        <v>82</v>
      </c>
      <c r="Z25" s="116"/>
      <c r="AA25" s="22">
        <v>9999</v>
      </c>
      <c r="AB25" s="23" t="s">
        <v>82</v>
      </c>
      <c r="AC25" s="116"/>
      <c r="AD25" s="22">
        <v>9999</v>
      </c>
      <c r="AE25" s="23" t="s">
        <v>82</v>
      </c>
      <c r="AF25" s="116"/>
      <c r="AG25" s="22">
        <v>9999</v>
      </c>
      <c r="AH25" s="23" t="s">
        <v>82</v>
      </c>
      <c r="AI25" s="116"/>
      <c r="AJ25" s="22">
        <v>9999</v>
      </c>
      <c r="AK25" s="23" t="s">
        <v>82</v>
      </c>
      <c r="AL25" s="116"/>
      <c r="AM25" s="116"/>
      <c r="AN25" s="116"/>
      <c r="AO25" s="116"/>
      <c r="AP25" s="116"/>
      <c r="AQ25" s="116"/>
      <c r="AR25" s="116"/>
      <c r="AS25" s="116"/>
      <c r="AT25" s="116"/>
      <c r="AU25" s="116"/>
    </row>
    <row r="26" spans="1:47" s="20" customFormat="1" ht="19.5" customHeight="1" thickTop="1" thickBot="1" x14ac:dyDescent="0.3">
      <c r="A26" s="209"/>
      <c r="C26" s="22">
        <v>9999</v>
      </c>
      <c r="D26" s="23" t="s">
        <v>82</v>
      </c>
      <c r="E26" s="21"/>
      <c r="F26" s="22">
        <v>9999</v>
      </c>
      <c r="G26" s="23" t="s">
        <v>82</v>
      </c>
      <c r="H26" s="21"/>
      <c r="I26" s="22">
        <v>9999</v>
      </c>
      <c r="J26" s="23" t="s">
        <v>82</v>
      </c>
      <c r="L26" s="22">
        <v>9999</v>
      </c>
      <c r="M26" s="23" t="s">
        <v>82</v>
      </c>
      <c r="N26" s="21"/>
      <c r="O26" s="22">
        <v>9999</v>
      </c>
      <c r="P26" s="23" t="s">
        <v>82</v>
      </c>
      <c r="Q26" s="21"/>
      <c r="R26" s="22">
        <v>9999</v>
      </c>
      <c r="S26" s="23" t="s">
        <v>82</v>
      </c>
      <c r="U26" s="22">
        <v>9999</v>
      </c>
      <c r="V26" s="23" t="s">
        <v>82</v>
      </c>
      <c r="X26" s="22">
        <v>9999</v>
      </c>
      <c r="Y26" s="23" t="s">
        <v>82</v>
      </c>
      <c r="Z26" s="116"/>
      <c r="AA26" s="22">
        <v>9999</v>
      </c>
      <c r="AB26" s="23" t="s">
        <v>82</v>
      </c>
      <c r="AC26" s="116"/>
      <c r="AD26" s="22">
        <v>9999</v>
      </c>
      <c r="AE26" s="23" t="s">
        <v>82</v>
      </c>
      <c r="AF26" s="116"/>
      <c r="AG26" s="22">
        <v>9999</v>
      </c>
      <c r="AH26" s="23" t="s">
        <v>82</v>
      </c>
      <c r="AI26" s="116"/>
      <c r="AJ26" s="22">
        <v>9999</v>
      </c>
      <c r="AK26" s="23" t="s">
        <v>82</v>
      </c>
      <c r="AL26" s="116"/>
      <c r="AM26" s="116"/>
      <c r="AN26" s="116"/>
      <c r="AO26" s="116"/>
      <c r="AP26" s="116"/>
      <c r="AQ26" s="116"/>
      <c r="AR26" s="116"/>
      <c r="AS26" s="116"/>
      <c r="AT26" s="116"/>
      <c r="AU26" s="116"/>
    </row>
    <row r="27" spans="1:47" s="20" customFormat="1" ht="19.5" customHeight="1" thickTop="1" thickBot="1" x14ac:dyDescent="0.3">
      <c r="A27" s="209"/>
      <c r="C27" s="22">
        <v>9999</v>
      </c>
      <c r="D27" s="23" t="s">
        <v>82</v>
      </c>
      <c r="E27" s="21"/>
      <c r="F27" s="22">
        <v>9999</v>
      </c>
      <c r="G27" s="23" t="s">
        <v>82</v>
      </c>
      <c r="H27" s="21"/>
      <c r="I27" s="22">
        <v>9999</v>
      </c>
      <c r="J27" s="23" t="s">
        <v>82</v>
      </c>
      <c r="L27" s="22">
        <v>9999</v>
      </c>
      <c r="M27" s="23" t="s">
        <v>82</v>
      </c>
      <c r="N27" s="21"/>
      <c r="O27" s="22">
        <v>9999</v>
      </c>
      <c r="P27" s="23" t="s">
        <v>82</v>
      </c>
      <c r="Q27" s="21"/>
      <c r="R27" s="22">
        <v>9999</v>
      </c>
      <c r="S27" s="23" t="s">
        <v>82</v>
      </c>
      <c r="U27" s="22">
        <v>9999</v>
      </c>
      <c r="V27" s="23" t="s">
        <v>82</v>
      </c>
      <c r="X27" s="22">
        <v>9999</v>
      </c>
      <c r="Y27" s="23" t="s">
        <v>82</v>
      </c>
      <c r="Z27" s="116"/>
      <c r="AA27" s="22">
        <v>9999</v>
      </c>
      <c r="AB27" s="23" t="s">
        <v>82</v>
      </c>
      <c r="AC27" s="116"/>
      <c r="AD27" s="22">
        <v>9999</v>
      </c>
      <c r="AE27" s="23" t="s">
        <v>82</v>
      </c>
      <c r="AF27" s="116"/>
      <c r="AG27" s="22">
        <v>9999</v>
      </c>
      <c r="AH27" s="23" t="s">
        <v>82</v>
      </c>
      <c r="AI27" s="116"/>
      <c r="AJ27" s="22">
        <v>9999</v>
      </c>
      <c r="AK27" s="23" t="s">
        <v>82</v>
      </c>
      <c r="AL27" s="116"/>
      <c r="AM27" s="116"/>
      <c r="AN27" s="116"/>
      <c r="AO27" s="116"/>
      <c r="AP27" s="116"/>
      <c r="AQ27" s="116"/>
      <c r="AR27" s="116"/>
      <c r="AS27" s="116"/>
      <c r="AT27" s="116"/>
      <c r="AU27" s="116"/>
    </row>
    <row r="28" spans="1:47" s="20" customFormat="1" ht="19.5" customHeight="1" thickTop="1" thickBot="1" x14ac:dyDescent="0.3">
      <c r="A28" s="209"/>
      <c r="C28" s="22">
        <v>9999</v>
      </c>
      <c r="D28" s="23" t="s">
        <v>82</v>
      </c>
      <c r="E28" s="21"/>
      <c r="F28" s="22">
        <v>9999</v>
      </c>
      <c r="G28" s="23" t="s">
        <v>82</v>
      </c>
      <c r="H28" s="21"/>
      <c r="I28" s="22">
        <v>9999</v>
      </c>
      <c r="J28" s="23" t="s">
        <v>82</v>
      </c>
      <c r="L28" s="22">
        <v>9999</v>
      </c>
      <c r="M28" s="23" t="s">
        <v>82</v>
      </c>
      <c r="N28" s="21"/>
      <c r="O28" s="22">
        <v>9999</v>
      </c>
      <c r="P28" s="23" t="s">
        <v>82</v>
      </c>
      <c r="Q28" s="21"/>
      <c r="R28" s="22">
        <v>9999</v>
      </c>
      <c r="S28" s="23" t="s">
        <v>82</v>
      </c>
      <c r="U28" s="22">
        <v>9999</v>
      </c>
      <c r="V28" s="23" t="s">
        <v>82</v>
      </c>
      <c r="X28" s="22">
        <v>9999</v>
      </c>
      <c r="Y28" s="23" t="s">
        <v>82</v>
      </c>
      <c r="Z28" s="116"/>
      <c r="AA28" s="22">
        <v>9999</v>
      </c>
      <c r="AB28" s="23" t="s">
        <v>82</v>
      </c>
      <c r="AC28" s="116"/>
      <c r="AD28" s="22">
        <v>9999</v>
      </c>
      <c r="AE28" s="23" t="s">
        <v>82</v>
      </c>
      <c r="AF28" s="116"/>
      <c r="AG28" s="22">
        <v>9999</v>
      </c>
      <c r="AH28" s="23" t="s">
        <v>82</v>
      </c>
      <c r="AI28" s="116"/>
      <c r="AJ28" s="22">
        <v>9999</v>
      </c>
      <c r="AK28" s="23" t="s">
        <v>82</v>
      </c>
      <c r="AL28" s="116"/>
      <c r="AM28" s="116"/>
      <c r="AN28" s="116"/>
      <c r="AO28" s="116"/>
      <c r="AP28" s="116"/>
      <c r="AQ28" s="116"/>
      <c r="AR28" s="116"/>
      <c r="AS28" s="116"/>
      <c r="AT28" s="116"/>
      <c r="AU28" s="116"/>
    </row>
    <row r="29" spans="1:47" s="20" customFormat="1" ht="19.5" customHeight="1" thickTop="1" thickBot="1" x14ac:dyDescent="0.3">
      <c r="A29" s="209"/>
      <c r="C29" s="22">
        <v>9999</v>
      </c>
      <c r="D29" s="23" t="s">
        <v>82</v>
      </c>
      <c r="E29" s="21"/>
      <c r="F29" s="22">
        <v>9999</v>
      </c>
      <c r="G29" s="23" t="s">
        <v>82</v>
      </c>
      <c r="H29" s="21"/>
      <c r="I29" s="22">
        <v>9999</v>
      </c>
      <c r="J29" s="23" t="s">
        <v>82</v>
      </c>
      <c r="L29" s="22">
        <v>9999</v>
      </c>
      <c r="M29" s="23" t="s">
        <v>82</v>
      </c>
      <c r="N29" s="21"/>
      <c r="O29" s="22">
        <v>9999</v>
      </c>
      <c r="P29" s="23" t="s">
        <v>82</v>
      </c>
      <c r="Q29" s="21"/>
      <c r="R29" s="22">
        <v>9999</v>
      </c>
      <c r="S29" s="23" t="s">
        <v>82</v>
      </c>
      <c r="U29" s="22">
        <v>9999</v>
      </c>
      <c r="V29" s="23" t="s">
        <v>82</v>
      </c>
      <c r="X29" s="22">
        <v>9999</v>
      </c>
      <c r="Y29" s="23" t="s">
        <v>82</v>
      </c>
      <c r="Z29" s="116"/>
      <c r="AA29" s="22">
        <v>9999</v>
      </c>
      <c r="AB29" s="23" t="s">
        <v>82</v>
      </c>
      <c r="AC29" s="116"/>
      <c r="AD29" s="22">
        <v>9999</v>
      </c>
      <c r="AE29" s="23" t="s">
        <v>82</v>
      </c>
      <c r="AF29" s="116"/>
      <c r="AG29" s="22">
        <v>9999</v>
      </c>
      <c r="AH29" s="23" t="s">
        <v>82</v>
      </c>
      <c r="AI29" s="116"/>
      <c r="AJ29" s="22">
        <v>9999</v>
      </c>
      <c r="AK29" s="23" t="s">
        <v>82</v>
      </c>
      <c r="AL29" s="116"/>
      <c r="AM29" s="116"/>
      <c r="AN29" s="116"/>
      <c r="AO29" s="116"/>
      <c r="AP29" s="116"/>
      <c r="AQ29" s="116"/>
      <c r="AR29" s="116"/>
      <c r="AS29" s="116"/>
      <c r="AT29" s="116"/>
      <c r="AU29" s="116"/>
    </row>
    <row r="30" spans="1:47" s="20" customFormat="1" ht="19.5" customHeight="1" thickTop="1" thickBot="1" x14ac:dyDescent="0.3">
      <c r="A30" s="209"/>
      <c r="C30" s="22">
        <v>9999</v>
      </c>
      <c r="D30" s="23" t="s">
        <v>82</v>
      </c>
      <c r="E30" s="21"/>
      <c r="F30" s="22">
        <v>9999</v>
      </c>
      <c r="G30" s="23" t="s">
        <v>82</v>
      </c>
      <c r="H30" s="21"/>
      <c r="I30" s="22">
        <v>9999</v>
      </c>
      <c r="J30" s="23" t="s">
        <v>82</v>
      </c>
      <c r="L30" s="22">
        <v>9999</v>
      </c>
      <c r="M30" s="23" t="s">
        <v>82</v>
      </c>
      <c r="N30" s="21"/>
      <c r="O30" s="22">
        <v>9999</v>
      </c>
      <c r="P30" s="23" t="s">
        <v>82</v>
      </c>
      <c r="Q30" s="21"/>
      <c r="R30" s="22">
        <v>9999</v>
      </c>
      <c r="S30" s="23" t="s">
        <v>82</v>
      </c>
      <c r="U30" s="22">
        <v>9999</v>
      </c>
      <c r="V30" s="23" t="s">
        <v>82</v>
      </c>
      <c r="X30" s="22">
        <v>9999</v>
      </c>
      <c r="Y30" s="23" t="s">
        <v>82</v>
      </c>
      <c r="Z30" s="116"/>
      <c r="AA30" s="22">
        <v>9999</v>
      </c>
      <c r="AB30" s="23" t="s">
        <v>82</v>
      </c>
      <c r="AC30" s="116"/>
      <c r="AD30" s="22">
        <v>9999</v>
      </c>
      <c r="AE30" s="23" t="s">
        <v>82</v>
      </c>
      <c r="AF30" s="116"/>
      <c r="AG30" s="22">
        <v>9999</v>
      </c>
      <c r="AH30" s="23" t="s">
        <v>82</v>
      </c>
      <c r="AI30" s="116"/>
      <c r="AJ30" s="22">
        <v>9999</v>
      </c>
      <c r="AK30" s="23" t="s">
        <v>82</v>
      </c>
      <c r="AL30" s="116"/>
      <c r="AM30" s="116"/>
      <c r="AN30" s="116"/>
      <c r="AO30" s="116"/>
      <c r="AP30" s="116"/>
      <c r="AQ30" s="116"/>
      <c r="AR30" s="116"/>
      <c r="AS30" s="116"/>
      <c r="AT30" s="116"/>
      <c r="AU30" s="116"/>
    </row>
    <row r="31" spans="1:47" s="20" customFormat="1" ht="19.5" customHeight="1" thickTop="1" thickBot="1" x14ac:dyDescent="0.3">
      <c r="A31" s="209"/>
      <c r="C31" s="22">
        <v>9999</v>
      </c>
      <c r="D31" s="23" t="s">
        <v>82</v>
      </c>
      <c r="E31" s="21"/>
      <c r="F31" s="22">
        <v>9999</v>
      </c>
      <c r="G31" s="23" t="s">
        <v>82</v>
      </c>
      <c r="H31" s="21"/>
      <c r="I31" s="22">
        <v>9999</v>
      </c>
      <c r="J31" s="23" t="s">
        <v>82</v>
      </c>
      <c r="L31" s="22">
        <v>9999</v>
      </c>
      <c r="M31" s="23" t="s">
        <v>82</v>
      </c>
      <c r="N31" s="21"/>
      <c r="O31" s="22">
        <v>9999</v>
      </c>
      <c r="P31" s="23" t="s">
        <v>82</v>
      </c>
      <c r="Q31" s="21"/>
      <c r="R31" s="22">
        <v>9999</v>
      </c>
      <c r="S31" s="23" t="s">
        <v>82</v>
      </c>
      <c r="U31" s="22">
        <v>9999</v>
      </c>
      <c r="V31" s="23" t="s">
        <v>82</v>
      </c>
      <c r="X31" s="22">
        <v>9999</v>
      </c>
      <c r="Y31" s="23" t="s">
        <v>82</v>
      </c>
      <c r="Z31" s="116"/>
      <c r="AA31" s="22">
        <v>9999</v>
      </c>
      <c r="AB31" s="23" t="s">
        <v>82</v>
      </c>
      <c r="AC31" s="116"/>
      <c r="AD31" s="22">
        <v>9999</v>
      </c>
      <c r="AE31" s="23" t="s">
        <v>82</v>
      </c>
      <c r="AF31" s="116"/>
      <c r="AG31" s="22">
        <v>9999</v>
      </c>
      <c r="AH31" s="23" t="s">
        <v>82</v>
      </c>
      <c r="AI31" s="116"/>
      <c r="AJ31" s="22">
        <v>9999</v>
      </c>
      <c r="AK31" s="23" t="s">
        <v>82</v>
      </c>
      <c r="AL31" s="116"/>
      <c r="AM31" s="116"/>
      <c r="AN31" s="116"/>
      <c r="AO31" s="116"/>
      <c r="AP31" s="116"/>
      <c r="AQ31" s="116"/>
      <c r="AR31" s="116"/>
      <c r="AS31" s="116"/>
      <c r="AT31" s="116"/>
      <c r="AU31" s="116"/>
    </row>
    <row r="32" spans="1:47" s="20" customFormat="1" ht="19.5" customHeight="1" thickTop="1" thickBot="1" x14ac:dyDescent="0.3">
      <c r="A32" s="209"/>
      <c r="C32" s="22">
        <v>9999</v>
      </c>
      <c r="D32" s="23" t="s">
        <v>82</v>
      </c>
      <c r="E32" s="21"/>
      <c r="F32" s="22">
        <v>9999</v>
      </c>
      <c r="G32" s="23" t="s">
        <v>82</v>
      </c>
      <c r="H32" s="21"/>
      <c r="I32" s="22">
        <v>9999</v>
      </c>
      <c r="J32" s="23" t="s">
        <v>82</v>
      </c>
      <c r="L32" s="22">
        <v>9999</v>
      </c>
      <c r="M32" s="23" t="s">
        <v>82</v>
      </c>
      <c r="N32" s="21"/>
      <c r="O32" s="22">
        <v>9999</v>
      </c>
      <c r="P32" s="23" t="s">
        <v>82</v>
      </c>
      <c r="Q32" s="21"/>
      <c r="R32" s="22">
        <v>9999</v>
      </c>
      <c r="S32" s="23" t="s">
        <v>82</v>
      </c>
      <c r="U32" s="22">
        <v>9999</v>
      </c>
      <c r="V32" s="23" t="s">
        <v>82</v>
      </c>
      <c r="X32" s="22">
        <v>9999</v>
      </c>
      <c r="Y32" s="23" t="s">
        <v>82</v>
      </c>
      <c r="Z32" s="116"/>
      <c r="AA32" s="22">
        <v>9999</v>
      </c>
      <c r="AB32" s="23" t="s">
        <v>82</v>
      </c>
      <c r="AC32" s="116"/>
      <c r="AD32" s="22">
        <v>9999</v>
      </c>
      <c r="AE32" s="23" t="s">
        <v>82</v>
      </c>
      <c r="AF32" s="116"/>
      <c r="AG32" s="22">
        <v>9999</v>
      </c>
      <c r="AH32" s="23" t="s">
        <v>82</v>
      </c>
      <c r="AI32" s="116"/>
      <c r="AJ32" s="22">
        <v>9999</v>
      </c>
      <c r="AK32" s="23" t="s">
        <v>82</v>
      </c>
      <c r="AL32" s="116"/>
      <c r="AM32" s="116"/>
      <c r="AN32" s="116"/>
      <c r="AO32" s="116"/>
      <c r="AP32" s="116"/>
      <c r="AQ32" s="116"/>
      <c r="AR32" s="116"/>
      <c r="AS32" s="116"/>
      <c r="AT32" s="116"/>
      <c r="AU32" s="116"/>
    </row>
    <row r="33" spans="1:47" s="20" customFormat="1" ht="19.5" customHeight="1" thickTop="1" thickBot="1" x14ac:dyDescent="0.3">
      <c r="A33" s="209"/>
      <c r="C33" s="22">
        <v>9999</v>
      </c>
      <c r="D33" s="23" t="s">
        <v>82</v>
      </c>
      <c r="E33" s="21"/>
      <c r="F33" s="22">
        <v>9999</v>
      </c>
      <c r="G33" s="23" t="s">
        <v>82</v>
      </c>
      <c r="H33" s="21"/>
      <c r="I33" s="22">
        <v>9999</v>
      </c>
      <c r="J33" s="23" t="s">
        <v>82</v>
      </c>
      <c r="L33" s="22">
        <v>9999</v>
      </c>
      <c r="M33" s="23" t="s">
        <v>82</v>
      </c>
      <c r="N33" s="21"/>
      <c r="O33" s="22">
        <v>9999</v>
      </c>
      <c r="P33" s="23" t="s">
        <v>82</v>
      </c>
      <c r="Q33" s="21"/>
      <c r="R33" s="22">
        <v>9999</v>
      </c>
      <c r="S33" s="23" t="s">
        <v>82</v>
      </c>
      <c r="U33" s="22">
        <v>9999</v>
      </c>
      <c r="V33" s="23" t="s">
        <v>82</v>
      </c>
      <c r="X33" s="22">
        <v>9999</v>
      </c>
      <c r="Y33" s="23" t="s">
        <v>82</v>
      </c>
      <c r="Z33" s="116"/>
      <c r="AA33" s="22">
        <v>9999</v>
      </c>
      <c r="AB33" s="23" t="s">
        <v>82</v>
      </c>
      <c r="AC33" s="116"/>
      <c r="AD33" s="22">
        <v>9999</v>
      </c>
      <c r="AE33" s="23" t="s">
        <v>82</v>
      </c>
      <c r="AF33" s="116"/>
      <c r="AG33" s="22">
        <v>9999</v>
      </c>
      <c r="AH33" s="23" t="s">
        <v>82</v>
      </c>
      <c r="AI33" s="116"/>
      <c r="AJ33" s="22">
        <v>9999</v>
      </c>
      <c r="AK33" s="23" t="s">
        <v>82</v>
      </c>
      <c r="AL33" s="116"/>
      <c r="AM33" s="116"/>
      <c r="AN33" s="116"/>
      <c r="AO33" s="116"/>
      <c r="AP33" s="116"/>
      <c r="AQ33" s="116"/>
      <c r="AR33" s="116"/>
      <c r="AS33" s="116"/>
      <c r="AT33" s="116"/>
      <c r="AU33" s="116"/>
    </row>
    <row r="34" spans="1:47" s="20" customFormat="1" ht="19.5" customHeight="1" thickTop="1" thickBot="1" x14ac:dyDescent="0.3">
      <c r="A34" s="209"/>
      <c r="C34" s="22">
        <v>9999</v>
      </c>
      <c r="D34" s="23" t="s">
        <v>82</v>
      </c>
      <c r="E34" s="21"/>
      <c r="F34" s="22">
        <v>9999</v>
      </c>
      <c r="G34" s="23" t="s">
        <v>82</v>
      </c>
      <c r="H34" s="21"/>
      <c r="I34" s="22">
        <v>9999</v>
      </c>
      <c r="J34" s="23" t="s">
        <v>82</v>
      </c>
      <c r="L34" s="22">
        <v>9999</v>
      </c>
      <c r="M34" s="23" t="s">
        <v>82</v>
      </c>
      <c r="N34" s="21"/>
      <c r="O34" s="22">
        <v>9999</v>
      </c>
      <c r="P34" s="23" t="s">
        <v>82</v>
      </c>
      <c r="Q34" s="21"/>
      <c r="R34" s="22">
        <v>9999</v>
      </c>
      <c r="S34" s="23" t="s">
        <v>82</v>
      </c>
      <c r="U34" s="22">
        <v>9999</v>
      </c>
      <c r="V34" s="23" t="s">
        <v>82</v>
      </c>
      <c r="X34" s="22">
        <v>9999</v>
      </c>
      <c r="Y34" s="23" t="s">
        <v>82</v>
      </c>
      <c r="Z34" s="116"/>
      <c r="AA34" s="22">
        <v>9999</v>
      </c>
      <c r="AB34" s="23" t="s">
        <v>82</v>
      </c>
      <c r="AC34" s="116"/>
      <c r="AD34" s="22">
        <v>9999</v>
      </c>
      <c r="AE34" s="23" t="s">
        <v>82</v>
      </c>
      <c r="AF34" s="116"/>
      <c r="AG34" s="22">
        <v>9999</v>
      </c>
      <c r="AH34" s="23" t="s">
        <v>82</v>
      </c>
      <c r="AI34" s="116"/>
      <c r="AJ34" s="22">
        <v>9999</v>
      </c>
      <c r="AK34" s="23" t="s">
        <v>82</v>
      </c>
      <c r="AL34" s="116"/>
      <c r="AM34" s="116"/>
      <c r="AN34" s="116"/>
      <c r="AO34" s="116"/>
      <c r="AP34" s="116"/>
      <c r="AQ34" s="116"/>
      <c r="AR34" s="116"/>
      <c r="AS34" s="116"/>
      <c r="AT34" s="116"/>
      <c r="AU34" s="116"/>
    </row>
    <row r="35" spans="1:47" s="20" customFormat="1" ht="19.5" customHeight="1" thickTop="1" thickBot="1" x14ac:dyDescent="0.3">
      <c r="A35" s="209"/>
      <c r="C35" s="22">
        <v>9999</v>
      </c>
      <c r="D35" s="23" t="s">
        <v>82</v>
      </c>
      <c r="E35" s="21"/>
      <c r="F35" s="22">
        <v>9999</v>
      </c>
      <c r="G35" s="23" t="s">
        <v>82</v>
      </c>
      <c r="H35" s="21"/>
      <c r="I35" s="22">
        <v>9999</v>
      </c>
      <c r="J35" s="23" t="s">
        <v>82</v>
      </c>
      <c r="L35" s="22">
        <v>9999</v>
      </c>
      <c r="M35" s="23" t="s">
        <v>82</v>
      </c>
      <c r="N35" s="21"/>
      <c r="O35" s="22">
        <v>9999</v>
      </c>
      <c r="P35" s="23" t="s">
        <v>82</v>
      </c>
      <c r="Q35" s="21"/>
      <c r="R35" s="22">
        <v>9999</v>
      </c>
      <c r="S35" s="23" t="s">
        <v>82</v>
      </c>
      <c r="U35" s="22">
        <v>9999</v>
      </c>
      <c r="V35" s="23" t="s">
        <v>82</v>
      </c>
      <c r="X35" s="22">
        <v>9999</v>
      </c>
      <c r="Y35" s="23" t="s">
        <v>82</v>
      </c>
      <c r="Z35" s="116"/>
      <c r="AA35" s="22">
        <v>9999</v>
      </c>
      <c r="AB35" s="23" t="s">
        <v>82</v>
      </c>
      <c r="AC35" s="116"/>
      <c r="AD35" s="22">
        <v>9999</v>
      </c>
      <c r="AE35" s="23" t="s">
        <v>82</v>
      </c>
      <c r="AF35" s="116"/>
      <c r="AG35" s="22">
        <v>9999</v>
      </c>
      <c r="AH35" s="23" t="s">
        <v>82</v>
      </c>
      <c r="AI35" s="116"/>
      <c r="AJ35" s="22">
        <v>9999</v>
      </c>
      <c r="AK35" s="23" t="s">
        <v>82</v>
      </c>
      <c r="AL35" s="116"/>
      <c r="AM35" s="116"/>
      <c r="AN35" s="116"/>
      <c r="AO35" s="116"/>
      <c r="AP35" s="116"/>
      <c r="AQ35" s="116"/>
      <c r="AR35" s="116"/>
      <c r="AS35" s="116"/>
      <c r="AT35" s="116"/>
      <c r="AU35" s="116"/>
    </row>
    <row r="36" spans="1:47" s="20" customFormat="1" ht="19.5" customHeight="1" thickTop="1" thickBot="1" x14ac:dyDescent="0.3">
      <c r="A36" s="209"/>
      <c r="C36" s="22">
        <v>9999</v>
      </c>
      <c r="D36" s="23" t="s">
        <v>82</v>
      </c>
      <c r="E36" s="21"/>
      <c r="F36" s="22">
        <v>9999</v>
      </c>
      <c r="G36" s="23" t="s">
        <v>82</v>
      </c>
      <c r="H36" s="21"/>
      <c r="I36" s="22">
        <v>9999</v>
      </c>
      <c r="J36" s="23" t="s">
        <v>82</v>
      </c>
      <c r="L36" s="22">
        <v>9999</v>
      </c>
      <c r="M36" s="23" t="s">
        <v>82</v>
      </c>
      <c r="N36" s="21"/>
      <c r="O36" s="22">
        <v>9999</v>
      </c>
      <c r="P36" s="23" t="s">
        <v>82</v>
      </c>
      <c r="Q36" s="21"/>
      <c r="R36" s="22">
        <v>9999</v>
      </c>
      <c r="S36" s="23" t="s">
        <v>82</v>
      </c>
      <c r="U36" s="22">
        <v>9999</v>
      </c>
      <c r="V36" s="23" t="s">
        <v>82</v>
      </c>
      <c r="X36" s="22">
        <v>9999</v>
      </c>
      <c r="Y36" s="23" t="s">
        <v>82</v>
      </c>
      <c r="Z36" s="116"/>
      <c r="AA36" s="22">
        <v>9999</v>
      </c>
      <c r="AB36" s="23" t="s">
        <v>82</v>
      </c>
      <c r="AC36" s="116"/>
      <c r="AD36" s="22">
        <v>9999</v>
      </c>
      <c r="AE36" s="23" t="s">
        <v>82</v>
      </c>
      <c r="AF36" s="116"/>
      <c r="AG36" s="22">
        <v>9999</v>
      </c>
      <c r="AH36" s="23" t="s">
        <v>82</v>
      </c>
      <c r="AI36" s="116"/>
      <c r="AJ36" s="22">
        <v>9999</v>
      </c>
      <c r="AK36" s="23" t="s">
        <v>82</v>
      </c>
      <c r="AL36" s="116"/>
      <c r="AM36" s="116"/>
      <c r="AN36" s="116"/>
      <c r="AO36" s="116"/>
      <c r="AP36" s="116"/>
      <c r="AQ36" s="116"/>
      <c r="AR36" s="116"/>
      <c r="AS36" s="116"/>
      <c r="AT36" s="116"/>
      <c r="AU36" s="116"/>
    </row>
    <row r="37" spans="1:47" s="20" customFormat="1" ht="19.5" customHeight="1" thickTop="1" thickBot="1" x14ac:dyDescent="0.3">
      <c r="A37" s="209"/>
      <c r="C37" s="22">
        <v>9999</v>
      </c>
      <c r="D37" s="23" t="s">
        <v>82</v>
      </c>
      <c r="E37" s="21"/>
      <c r="F37" s="22">
        <v>9999</v>
      </c>
      <c r="G37" s="23" t="s">
        <v>82</v>
      </c>
      <c r="H37" s="21"/>
      <c r="I37" s="22">
        <v>9999</v>
      </c>
      <c r="J37" s="23" t="s">
        <v>82</v>
      </c>
      <c r="L37" s="22">
        <v>9999</v>
      </c>
      <c r="M37" s="23" t="s">
        <v>82</v>
      </c>
      <c r="N37" s="21"/>
      <c r="O37" s="22">
        <v>9999</v>
      </c>
      <c r="P37" s="23" t="s">
        <v>82</v>
      </c>
      <c r="Q37" s="21"/>
      <c r="R37" s="22">
        <v>9999</v>
      </c>
      <c r="S37" s="23" t="s">
        <v>82</v>
      </c>
      <c r="U37" s="22">
        <v>9999</v>
      </c>
      <c r="V37" s="23" t="s">
        <v>82</v>
      </c>
      <c r="X37" s="22">
        <v>9999</v>
      </c>
      <c r="Y37" s="23" t="s">
        <v>82</v>
      </c>
      <c r="Z37" s="116"/>
      <c r="AA37" s="22">
        <v>9999</v>
      </c>
      <c r="AB37" s="23" t="s">
        <v>82</v>
      </c>
      <c r="AC37" s="116"/>
      <c r="AD37" s="22">
        <v>9999</v>
      </c>
      <c r="AE37" s="23" t="s">
        <v>82</v>
      </c>
      <c r="AF37" s="116"/>
      <c r="AG37" s="22">
        <v>9999</v>
      </c>
      <c r="AH37" s="23" t="s">
        <v>82</v>
      </c>
      <c r="AI37" s="116"/>
      <c r="AJ37" s="22">
        <v>9999</v>
      </c>
      <c r="AK37" s="23" t="s">
        <v>82</v>
      </c>
      <c r="AL37" s="116"/>
      <c r="AM37" s="116"/>
      <c r="AN37" s="116"/>
      <c r="AO37" s="116"/>
      <c r="AP37" s="116"/>
      <c r="AQ37" s="116"/>
      <c r="AR37" s="116"/>
      <c r="AS37" s="116"/>
      <c r="AT37" s="116"/>
      <c r="AU37" s="116"/>
    </row>
    <row r="38" spans="1:47" s="20" customFormat="1" ht="19.5" customHeight="1" thickTop="1" thickBot="1" x14ac:dyDescent="0.3">
      <c r="A38" s="209"/>
      <c r="C38" s="22">
        <v>9999</v>
      </c>
      <c r="D38" s="23" t="s">
        <v>82</v>
      </c>
      <c r="E38" s="21"/>
      <c r="F38" s="22">
        <v>9999</v>
      </c>
      <c r="G38" s="23" t="s">
        <v>82</v>
      </c>
      <c r="H38" s="21"/>
      <c r="I38" s="22">
        <v>9999</v>
      </c>
      <c r="J38" s="23" t="s">
        <v>82</v>
      </c>
      <c r="L38" s="22">
        <v>9999</v>
      </c>
      <c r="M38" s="23" t="s">
        <v>82</v>
      </c>
      <c r="N38" s="21"/>
      <c r="O38" s="22">
        <v>9999</v>
      </c>
      <c r="P38" s="23" t="s">
        <v>82</v>
      </c>
      <c r="Q38" s="21"/>
      <c r="R38" s="22">
        <v>9999</v>
      </c>
      <c r="S38" s="23" t="s">
        <v>82</v>
      </c>
      <c r="U38" s="22">
        <v>9999</v>
      </c>
      <c r="V38" s="23" t="s">
        <v>82</v>
      </c>
      <c r="X38" s="22">
        <v>9999</v>
      </c>
      <c r="Y38" s="23" t="s">
        <v>82</v>
      </c>
      <c r="Z38" s="116"/>
      <c r="AA38" s="22">
        <v>9999</v>
      </c>
      <c r="AB38" s="23" t="s">
        <v>82</v>
      </c>
      <c r="AC38" s="116"/>
      <c r="AD38" s="22">
        <v>9999</v>
      </c>
      <c r="AE38" s="23" t="s">
        <v>82</v>
      </c>
      <c r="AF38" s="116"/>
      <c r="AG38" s="22">
        <v>9999</v>
      </c>
      <c r="AH38" s="23" t="s">
        <v>82</v>
      </c>
      <c r="AI38" s="116"/>
      <c r="AJ38" s="22">
        <v>9999</v>
      </c>
      <c r="AK38" s="23" t="s">
        <v>82</v>
      </c>
      <c r="AL38" s="116"/>
      <c r="AM38" s="116"/>
      <c r="AN38" s="116"/>
      <c r="AO38" s="116"/>
      <c r="AP38" s="116"/>
      <c r="AQ38" s="116"/>
      <c r="AR38" s="116"/>
      <c r="AS38" s="116"/>
      <c r="AT38" s="116"/>
      <c r="AU38" s="116"/>
    </row>
    <row r="39" spans="1:47" s="20" customFormat="1" ht="19.5" customHeight="1" thickTop="1" thickBot="1" x14ac:dyDescent="0.3">
      <c r="A39" s="209"/>
      <c r="C39" s="22">
        <v>9999</v>
      </c>
      <c r="D39" s="23" t="s">
        <v>82</v>
      </c>
      <c r="E39" s="21"/>
      <c r="F39" s="22">
        <v>9999</v>
      </c>
      <c r="G39" s="23" t="s">
        <v>82</v>
      </c>
      <c r="H39" s="21"/>
      <c r="I39" s="22">
        <v>9999</v>
      </c>
      <c r="J39" s="23" t="s">
        <v>82</v>
      </c>
      <c r="L39" s="22">
        <v>9999</v>
      </c>
      <c r="M39" s="23" t="s">
        <v>82</v>
      </c>
      <c r="N39" s="21"/>
      <c r="O39" s="22">
        <v>9999</v>
      </c>
      <c r="P39" s="23" t="s">
        <v>82</v>
      </c>
      <c r="Q39" s="21"/>
      <c r="R39" s="22">
        <v>9999</v>
      </c>
      <c r="S39" s="23" t="s">
        <v>82</v>
      </c>
      <c r="U39" s="22">
        <v>9999</v>
      </c>
      <c r="V39" s="23" t="s">
        <v>82</v>
      </c>
      <c r="X39" s="22">
        <v>9999</v>
      </c>
      <c r="Y39" s="23" t="s">
        <v>82</v>
      </c>
      <c r="Z39" s="116"/>
      <c r="AA39" s="22">
        <v>9999</v>
      </c>
      <c r="AB39" s="23" t="s">
        <v>82</v>
      </c>
      <c r="AC39" s="116"/>
      <c r="AD39" s="22">
        <v>9999</v>
      </c>
      <c r="AE39" s="23" t="s">
        <v>82</v>
      </c>
      <c r="AF39" s="116"/>
      <c r="AG39" s="22">
        <v>9999</v>
      </c>
      <c r="AH39" s="23" t="s">
        <v>82</v>
      </c>
      <c r="AI39" s="116"/>
      <c r="AJ39" s="22">
        <v>9999</v>
      </c>
      <c r="AK39" s="23" t="s">
        <v>82</v>
      </c>
      <c r="AL39" s="116"/>
      <c r="AM39" s="116"/>
      <c r="AN39" s="116"/>
      <c r="AO39" s="116"/>
      <c r="AP39" s="116"/>
      <c r="AQ39" s="116"/>
      <c r="AR39" s="116"/>
      <c r="AS39" s="116"/>
      <c r="AT39" s="116"/>
      <c r="AU39" s="116"/>
    </row>
    <row r="40" spans="1:47" s="20" customFormat="1" ht="19.5" customHeight="1" thickTop="1" thickBot="1" x14ac:dyDescent="0.3">
      <c r="A40" s="209"/>
      <c r="C40" s="22">
        <v>9999</v>
      </c>
      <c r="D40" s="23" t="s">
        <v>82</v>
      </c>
      <c r="E40" s="21"/>
      <c r="F40" s="22">
        <v>9999</v>
      </c>
      <c r="G40" s="23" t="s">
        <v>82</v>
      </c>
      <c r="H40" s="21"/>
      <c r="I40" s="22">
        <v>9999</v>
      </c>
      <c r="J40" s="23" t="s">
        <v>82</v>
      </c>
      <c r="L40" s="22">
        <v>9999</v>
      </c>
      <c r="M40" s="23" t="s">
        <v>82</v>
      </c>
      <c r="N40" s="21"/>
      <c r="O40" s="22">
        <v>9999</v>
      </c>
      <c r="P40" s="23" t="s">
        <v>82</v>
      </c>
      <c r="Q40" s="21"/>
      <c r="R40" s="22">
        <v>9999</v>
      </c>
      <c r="S40" s="23" t="s">
        <v>82</v>
      </c>
      <c r="U40" s="22">
        <v>9999</v>
      </c>
      <c r="V40" s="23" t="s">
        <v>82</v>
      </c>
      <c r="X40" s="22">
        <v>9999</v>
      </c>
      <c r="Y40" s="23" t="s">
        <v>82</v>
      </c>
      <c r="Z40" s="116"/>
      <c r="AA40" s="22">
        <v>9999</v>
      </c>
      <c r="AB40" s="23" t="s">
        <v>82</v>
      </c>
      <c r="AC40" s="116"/>
      <c r="AD40" s="22">
        <v>9999</v>
      </c>
      <c r="AE40" s="23" t="s">
        <v>82</v>
      </c>
      <c r="AF40" s="116"/>
      <c r="AG40" s="22">
        <v>9999</v>
      </c>
      <c r="AH40" s="23" t="s">
        <v>82</v>
      </c>
      <c r="AI40" s="116"/>
      <c r="AJ40" s="22">
        <v>9999</v>
      </c>
      <c r="AK40" s="23" t="s">
        <v>82</v>
      </c>
      <c r="AL40" s="116"/>
      <c r="AM40" s="116"/>
      <c r="AN40" s="116"/>
      <c r="AO40" s="116"/>
      <c r="AP40" s="116"/>
      <c r="AQ40" s="116"/>
      <c r="AR40" s="116"/>
      <c r="AS40" s="116"/>
      <c r="AT40" s="116"/>
      <c r="AU40" s="116"/>
    </row>
    <row r="41" spans="1:47" s="20" customFormat="1" ht="19.5" customHeight="1" thickTop="1" thickBot="1" x14ac:dyDescent="0.3">
      <c r="A41" s="209"/>
      <c r="C41" s="22">
        <v>9999</v>
      </c>
      <c r="D41" s="23" t="s">
        <v>82</v>
      </c>
      <c r="E41" s="21"/>
      <c r="F41" s="22">
        <v>9999</v>
      </c>
      <c r="G41" s="23" t="s">
        <v>82</v>
      </c>
      <c r="H41" s="21"/>
      <c r="I41" s="22">
        <v>9999</v>
      </c>
      <c r="J41" s="23" t="s">
        <v>82</v>
      </c>
      <c r="L41" s="22">
        <v>9999</v>
      </c>
      <c r="M41" s="23" t="s">
        <v>82</v>
      </c>
      <c r="N41" s="21"/>
      <c r="O41" s="22">
        <v>9999</v>
      </c>
      <c r="P41" s="23" t="s">
        <v>82</v>
      </c>
      <c r="Q41" s="21"/>
      <c r="R41" s="22">
        <v>9999</v>
      </c>
      <c r="S41" s="23" t="s">
        <v>82</v>
      </c>
      <c r="U41" s="22">
        <v>9999</v>
      </c>
      <c r="V41" s="23" t="s">
        <v>82</v>
      </c>
      <c r="X41" s="22">
        <v>9999</v>
      </c>
      <c r="Y41" s="23" t="s">
        <v>82</v>
      </c>
      <c r="Z41" s="116"/>
      <c r="AA41" s="22">
        <v>9999</v>
      </c>
      <c r="AB41" s="23" t="s">
        <v>82</v>
      </c>
      <c r="AC41" s="116"/>
      <c r="AD41" s="22">
        <v>9999</v>
      </c>
      <c r="AE41" s="23" t="s">
        <v>82</v>
      </c>
      <c r="AF41" s="116"/>
      <c r="AG41" s="22">
        <v>9999</v>
      </c>
      <c r="AH41" s="23" t="s">
        <v>82</v>
      </c>
      <c r="AI41" s="116"/>
      <c r="AJ41" s="22">
        <v>9999</v>
      </c>
      <c r="AK41" s="23" t="s">
        <v>82</v>
      </c>
      <c r="AL41" s="116"/>
      <c r="AM41" s="116"/>
      <c r="AN41" s="116"/>
      <c r="AO41" s="116"/>
      <c r="AP41" s="116"/>
      <c r="AQ41" s="116"/>
      <c r="AR41" s="116"/>
      <c r="AS41" s="116"/>
      <c r="AT41" s="116"/>
      <c r="AU41" s="116"/>
    </row>
    <row r="42" spans="1:47" s="20" customFormat="1" ht="19.5" customHeight="1" thickTop="1" thickBot="1" x14ac:dyDescent="0.3">
      <c r="A42" s="209"/>
      <c r="C42" s="22">
        <v>9999</v>
      </c>
      <c r="D42" s="23" t="s">
        <v>82</v>
      </c>
      <c r="E42" s="21"/>
      <c r="F42" s="22">
        <v>9999</v>
      </c>
      <c r="G42" s="23" t="s">
        <v>82</v>
      </c>
      <c r="H42" s="21"/>
      <c r="I42" s="22">
        <v>9999</v>
      </c>
      <c r="J42" s="23" t="s">
        <v>82</v>
      </c>
      <c r="L42" s="22">
        <v>9999</v>
      </c>
      <c r="M42" s="23" t="s">
        <v>82</v>
      </c>
      <c r="N42" s="21"/>
      <c r="O42" s="22">
        <v>9999</v>
      </c>
      <c r="P42" s="23" t="s">
        <v>82</v>
      </c>
      <c r="Q42" s="21"/>
      <c r="R42" s="22">
        <v>9999</v>
      </c>
      <c r="S42" s="23" t="s">
        <v>82</v>
      </c>
      <c r="U42" s="22">
        <v>9999</v>
      </c>
      <c r="V42" s="23" t="s">
        <v>82</v>
      </c>
      <c r="X42" s="22">
        <v>9999</v>
      </c>
      <c r="Y42" s="23" t="s">
        <v>82</v>
      </c>
      <c r="Z42" s="116"/>
      <c r="AA42" s="22">
        <v>9999</v>
      </c>
      <c r="AB42" s="23" t="s">
        <v>82</v>
      </c>
      <c r="AC42" s="116"/>
      <c r="AD42" s="22">
        <v>9999</v>
      </c>
      <c r="AE42" s="23" t="s">
        <v>82</v>
      </c>
      <c r="AF42" s="116"/>
      <c r="AG42" s="22">
        <v>9999</v>
      </c>
      <c r="AH42" s="23" t="s">
        <v>82</v>
      </c>
      <c r="AI42" s="116"/>
      <c r="AJ42" s="22">
        <v>9999</v>
      </c>
      <c r="AK42" s="23" t="s">
        <v>82</v>
      </c>
      <c r="AL42" s="116"/>
      <c r="AM42" s="116"/>
      <c r="AN42" s="116"/>
      <c r="AO42" s="116"/>
      <c r="AP42" s="116"/>
      <c r="AQ42" s="116"/>
      <c r="AR42" s="116"/>
      <c r="AS42" s="116"/>
      <c r="AT42" s="116"/>
      <c r="AU42" s="116"/>
    </row>
    <row r="43" spans="1:47" s="20" customFormat="1" ht="19.5" customHeight="1" thickTop="1" thickBot="1" x14ac:dyDescent="0.3">
      <c r="A43" s="209"/>
      <c r="C43" s="22">
        <v>9999</v>
      </c>
      <c r="D43" s="23" t="s">
        <v>82</v>
      </c>
      <c r="E43" s="21"/>
      <c r="F43" s="22">
        <v>9999</v>
      </c>
      <c r="G43" s="23" t="s">
        <v>82</v>
      </c>
      <c r="H43" s="21"/>
      <c r="I43" s="22">
        <v>9999</v>
      </c>
      <c r="J43" s="23" t="s">
        <v>82</v>
      </c>
      <c r="L43" s="22">
        <v>9999</v>
      </c>
      <c r="M43" s="23" t="s">
        <v>82</v>
      </c>
      <c r="N43" s="21"/>
      <c r="O43" s="22">
        <v>9999</v>
      </c>
      <c r="P43" s="23" t="s">
        <v>82</v>
      </c>
      <c r="Q43" s="21"/>
      <c r="R43" s="22">
        <v>9999</v>
      </c>
      <c r="S43" s="23" t="s">
        <v>82</v>
      </c>
      <c r="U43" s="22">
        <v>9999</v>
      </c>
      <c r="V43" s="23" t="s">
        <v>82</v>
      </c>
      <c r="X43" s="22">
        <v>9999</v>
      </c>
      <c r="Y43" s="23" t="s">
        <v>82</v>
      </c>
      <c r="Z43" s="116"/>
      <c r="AA43" s="22">
        <v>9999</v>
      </c>
      <c r="AB43" s="23" t="s">
        <v>82</v>
      </c>
      <c r="AC43" s="116"/>
      <c r="AD43" s="22">
        <v>9999</v>
      </c>
      <c r="AE43" s="23" t="s">
        <v>82</v>
      </c>
      <c r="AF43" s="116"/>
      <c r="AG43" s="22">
        <v>9999</v>
      </c>
      <c r="AH43" s="23" t="s">
        <v>82</v>
      </c>
      <c r="AI43" s="116"/>
      <c r="AJ43" s="22">
        <v>9999</v>
      </c>
      <c r="AK43" s="23" t="s">
        <v>82</v>
      </c>
      <c r="AL43" s="116"/>
      <c r="AM43" s="116"/>
      <c r="AN43" s="116"/>
      <c r="AO43" s="116"/>
      <c r="AP43" s="116"/>
      <c r="AQ43" s="116"/>
      <c r="AR43" s="116"/>
      <c r="AS43" s="116"/>
      <c r="AT43" s="116"/>
      <c r="AU43" s="116"/>
    </row>
    <row r="44" spans="1:47" s="20" customFormat="1" ht="19.5" customHeight="1" thickTop="1" thickBot="1" x14ac:dyDescent="0.3">
      <c r="A44" s="209"/>
      <c r="C44" s="22">
        <v>9999</v>
      </c>
      <c r="D44" s="23" t="s">
        <v>82</v>
      </c>
      <c r="E44" s="21"/>
      <c r="F44" s="22">
        <v>9999</v>
      </c>
      <c r="G44" s="23" t="s">
        <v>82</v>
      </c>
      <c r="H44" s="21"/>
      <c r="I44" s="22">
        <v>9999</v>
      </c>
      <c r="J44" s="23" t="s">
        <v>82</v>
      </c>
      <c r="L44" s="22">
        <v>9999</v>
      </c>
      <c r="M44" s="23" t="s">
        <v>82</v>
      </c>
      <c r="N44" s="21"/>
      <c r="O44" s="22">
        <v>9999</v>
      </c>
      <c r="P44" s="23" t="s">
        <v>82</v>
      </c>
      <c r="Q44" s="21"/>
      <c r="R44" s="22">
        <v>9999</v>
      </c>
      <c r="S44" s="23" t="s">
        <v>82</v>
      </c>
      <c r="U44" s="22">
        <v>9999</v>
      </c>
      <c r="V44" s="23" t="s">
        <v>82</v>
      </c>
      <c r="X44" s="22">
        <v>9999</v>
      </c>
      <c r="Y44" s="23" t="s">
        <v>82</v>
      </c>
      <c r="Z44" s="116"/>
      <c r="AA44" s="22">
        <v>9999</v>
      </c>
      <c r="AB44" s="23" t="s">
        <v>82</v>
      </c>
      <c r="AC44" s="116"/>
      <c r="AD44" s="22">
        <v>9999</v>
      </c>
      <c r="AE44" s="23" t="s">
        <v>82</v>
      </c>
      <c r="AF44" s="116"/>
      <c r="AG44" s="22">
        <v>9999</v>
      </c>
      <c r="AH44" s="23" t="s">
        <v>82</v>
      </c>
      <c r="AI44" s="116"/>
      <c r="AJ44" s="22">
        <v>9999</v>
      </c>
      <c r="AK44" s="23" t="s">
        <v>82</v>
      </c>
      <c r="AL44" s="116"/>
      <c r="AM44" s="116"/>
      <c r="AN44" s="116"/>
      <c r="AO44" s="116"/>
      <c r="AP44" s="116"/>
      <c r="AQ44" s="116"/>
      <c r="AR44" s="116"/>
      <c r="AS44" s="116"/>
      <c r="AT44" s="116"/>
      <c r="AU44" s="116"/>
    </row>
    <row r="45" spans="1:47" s="20" customFormat="1" ht="19.5" customHeight="1" thickTop="1" thickBot="1" x14ac:dyDescent="0.3">
      <c r="A45" s="209"/>
      <c r="C45" s="22">
        <v>9999</v>
      </c>
      <c r="D45" s="23" t="s">
        <v>82</v>
      </c>
      <c r="E45" s="21"/>
      <c r="F45" s="22">
        <v>9999</v>
      </c>
      <c r="G45" s="23" t="s">
        <v>82</v>
      </c>
      <c r="H45" s="21"/>
      <c r="I45" s="22">
        <v>9999</v>
      </c>
      <c r="J45" s="23" t="s">
        <v>82</v>
      </c>
      <c r="L45" s="22">
        <v>9999</v>
      </c>
      <c r="M45" s="23" t="s">
        <v>82</v>
      </c>
      <c r="N45" s="21"/>
      <c r="O45" s="22">
        <v>9999</v>
      </c>
      <c r="P45" s="23" t="s">
        <v>82</v>
      </c>
      <c r="Q45" s="21"/>
      <c r="R45" s="22">
        <v>9999</v>
      </c>
      <c r="S45" s="23" t="s">
        <v>82</v>
      </c>
      <c r="U45" s="22">
        <v>9999</v>
      </c>
      <c r="V45" s="23" t="s">
        <v>82</v>
      </c>
      <c r="X45" s="22">
        <v>9999</v>
      </c>
      <c r="Y45" s="23" t="s">
        <v>82</v>
      </c>
      <c r="Z45" s="116"/>
      <c r="AA45" s="22">
        <v>9999</v>
      </c>
      <c r="AB45" s="23" t="s">
        <v>82</v>
      </c>
      <c r="AC45" s="116"/>
      <c r="AD45" s="22">
        <v>9999</v>
      </c>
      <c r="AE45" s="23" t="s">
        <v>82</v>
      </c>
      <c r="AF45" s="116"/>
      <c r="AG45" s="22">
        <v>9999</v>
      </c>
      <c r="AH45" s="23" t="s">
        <v>82</v>
      </c>
      <c r="AI45" s="116"/>
      <c r="AJ45" s="22">
        <v>9999</v>
      </c>
      <c r="AK45" s="23" t="s">
        <v>82</v>
      </c>
      <c r="AL45" s="116"/>
      <c r="AM45" s="116"/>
      <c r="AN45" s="116"/>
      <c r="AO45" s="116"/>
      <c r="AP45" s="116"/>
      <c r="AQ45" s="116"/>
      <c r="AR45" s="116"/>
      <c r="AS45" s="116"/>
      <c r="AT45" s="116"/>
      <c r="AU45" s="116"/>
    </row>
    <row r="46" spans="1:47" s="20" customFormat="1" ht="19.5" customHeight="1" thickTop="1" thickBot="1" x14ac:dyDescent="0.3">
      <c r="A46" s="209"/>
      <c r="C46" s="22">
        <v>9999</v>
      </c>
      <c r="D46" s="23" t="s">
        <v>82</v>
      </c>
      <c r="E46" s="21"/>
      <c r="F46" s="22">
        <v>9999</v>
      </c>
      <c r="G46" s="23" t="s">
        <v>82</v>
      </c>
      <c r="H46" s="21"/>
      <c r="I46" s="22">
        <v>9999</v>
      </c>
      <c r="J46" s="23" t="s">
        <v>82</v>
      </c>
      <c r="L46" s="22">
        <v>9999</v>
      </c>
      <c r="M46" s="23" t="s">
        <v>82</v>
      </c>
      <c r="N46" s="21"/>
      <c r="O46" s="22">
        <v>9999</v>
      </c>
      <c r="P46" s="23" t="s">
        <v>82</v>
      </c>
      <c r="Q46" s="21"/>
      <c r="R46" s="22">
        <v>9999</v>
      </c>
      <c r="S46" s="23" t="s">
        <v>82</v>
      </c>
      <c r="U46" s="22">
        <v>9999</v>
      </c>
      <c r="V46" s="23" t="s">
        <v>82</v>
      </c>
      <c r="X46" s="22">
        <v>9999</v>
      </c>
      <c r="Y46" s="23" t="s">
        <v>82</v>
      </c>
      <c r="Z46" s="116"/>
      <c r="AA46" s="22">
        <v>9999</v>
      </c>
      <c r="AB46" s="23" t="s">
        <v>82</v>
      </c>
      <c r="AC46" s="116"/>
      <c r="AD46" s="22">
        <v>9999</v>
      </c>
      <c r="AE46" s="23" t="s">
        <v>82</v>
      </c>
      <c r="AF46" s="116"/>
      <c r="AG46" s="22">
        <v>9999</v>
      </c>
      <c r="AH46" s="23" t="s">
        <v>82</v>
      </c>
      <c r="AI46" s="116"/>
      <c r="AJ46" s="22">
        <v>9999</v>
      </c>
      <c r="AK46" s="23" t="s">
        <v>82</v>
      </c>
      <c r="AL46" s="116"/>
      <c r="AM46" s="116"/>
      <c r="AN46" s="116"/>
      <c r="AO46" s="116"/>
      <c r="AP46" s="116"/>
      <c r="AQ46" s="116"/>
      <c r="AR46" s="116"/>
      <c r="AS46" s="116"/>
      <c r="AT46" s="116"/>
      <c r="AU46" s="116"/>
    </row>
    <row r="47" spans="1:47" s="20" customFormat="1" ht="19.5" customHeight="1" thickTop="1" thickBot="1" x14ac:dyDescent="0.3">
      <c r="A47" s="209"/>
      <c r="C47" s="22">
        <v>9999</v>
      </c>
      <c r="D47" s="23" t="s">
        <v>82</v>
      </c>
      <c r="E47" s="21"/>
      <c r="F47" s="22">
        <v>9999</v>
      </c>
      <c r="G47" s="23" t="s">
        <v>82</v>
      </c>
      <c r="H47" s="21"/>
      <c r="I47" s="22">
        <v>9999</v>
      </c>
      <c r="J47" s="23" t="s">
        <v>82</v>
      </c>
      <c r="L47" s="22">
        <v>9999</v>
      </c>
      <c r="M47" s="23" t="s">
        <v>82</v>
      </c>
      <c r="N47" s="21"/>
      <c r="O47" s="22">
        <v>9999</v>
      </c>
      <c r="P47" s="23" t="s">
        <v>82</v>
      </c>
      <c r="Q47" s="21"/>
      <c r="R47" s="22">
        <v>9999</v>
      </c>
      <c r="S47" s="23" t="s">
        <v>82</v>
      </c>
      <c r="U47" s="22">
        <v>9999</v>
      </c>
      <c r="V47" s="23" t="s">
        <v>82</v>
      </c>
      <c r="X47" s="22">
        <v>9999</v>
      </c>
      <c r="Y47" s="23" t="s">
        <v>82</v>
      </c>
      <c r="Z47" s="116"/>
      <c r="AA47" s="22">
        <v>9999</v>
      </c>
      <c r="AB47" s="23" t="s">
        <v>82</v>
      </c>
      <c r="AC47" s="116"/>
      <c r="AD47" s="22">
        <v>9999</v>
      </c>
      <c r="AE47" s="23" t="s">
        <v>82</v>
      </c>
      <c r="AF47" s="116"/>
      <c r="AG47" s="22">
        <v>9999</v>
      </c>
      <c r="AH47" s="23" t="s">
        <v>82</v>
      </c>
      <c r="AI47" s="116"/>
      <c r="AJ47" s="22">
        <v>9999</v>
      </c>
      <c r="AK47" s="23" t="s">
        <v>82</v>
      </c>
      <c r="AL47" s="116"/>
      <c r="AM47" s="116"/>
      <c r="AN47" s="116"/>
      <c r="AO47" s="116"/>
      <c r="AP47" s="116"/>
      <c r="AQ47" s="116"/>
      <c r="AR47" s="116"/>
      <c r="AS47" s="116"/>
      <c r="AT47" s="116"/>
      <c r="AU47" s="116"/>
    </row>
    <row r="48" spans="1:47" s="20" customFormat="1" ht="19.5" customHeight="1" thickTop="1" thickBot="1" x14ac:dyDescent="0.3">
      <c r="A48" s="209"/>
      <c r="C48" s="22">
        <v>9999</v>
      </c>
      <c r="D48" s="23" t="s">
        <v>82</v>
      </c>
      <c r="E48" s="21"/>
      <c r="F48" s="22">
        <v>9999</v>
      </c>
      <c r="G48" s="23" t="s">
        <v>82</v>
      </c>
      <c r="H48" s="21"/>
      <c r="I48" s="22">
        <v>9999</v>
      </c>
      <c r="J48" s="23" t="s">
        <v>82</v>
      </c>
      <c r="L48" s="22">
        <v>9999</v>
      </c>
      <c r="M48" s="23" t="s">
        <v>82</v>
      </c>
      <c r="N48" s="21"/>
      <c r="O48" s="22">
        <v>9999</v>
      </c>
      <c r="P48" s="23" t="s">
        <v>82</v>
      </c>
      <c r="Q48" s="21"/>
      <c r="R48" s="22">
        <v>9999</v>
      </c>
      <c r="S48" s="23" t="s">
        <v>82</v>
      </c>
      <c r="U48" s="22">
        <v>9999</v>
      </c>
      <c r="V48" s="23" t="s">
        <v>82</v>
      </c>
      <c r="X48" s="22">
        <v>9999</v>
      </c>
      <c r="Y48" s="23" t="s">
        <v>82</v>
      </c>
      <c r="Z48" s="116"/>
      <c r="AA48" s="22">
        <v>9999</v>
      </c>
      <c r="AB48" s="23" t="s">
        <v>82</v>
      </c>
      <c r="AC48" s="116"/>
      <c r="AD48" s="22">
        <v>9999</v>
      </c>
      <c r="AE48" s="23" t="s">
        <v>82</v>
      </c>
      <c r="AF48" s="116"/>
      <c r="AG48" s="22">
        <v>9999</v>
      </c>
      <c r="AH48" s="23" t="s">
        <v>82</v>
      </c>
      <c r="AI48" s="116"/>
      <c r="AJ48" s="22">
        <v>9999</v>
      </c>
      <c r="AK48" s="23" t="s">
        <v>82</v>
      </c>
      <c r="AL48" s="116"/>
      <c r="AM48" s="116"/>
      <c r="AN48" s="116"/>
      <c r="AO48" s="116"/>
      <c r="AP48" s="116"/>
      <c r="AQ48" s="116"/>
      <c r="AR48" s="116"/>
      <c r="AS48" s="116"/>
      <c r="AT48" s="116"/>
      <c r="AU48" s="116"/>
    </row>
    <row r="49" spans="1:47" s="20" customFormat="1" ht="19.5" customHeight="1" thickTop="1" thickBot="1" x14ac:dyDescent="0.3">
      <c r="A49" s="209"/>
      <c r="C49" s="22">
        <v>9999</v>
      </c>
      <c r="D49" s="23" t="s">
        <v>82</v>
      </c>
      <c r="E49" s="21"/>
      <c r="F49" s="22">
        <v>9999</v>
      </c>
      <c r="G49" s="23" t="s">
        <v>82</v>
      </c>
      <c r="H49" s="21"/>
      <c r="I49" s="22">
        <v>9999</v>
      </c>
      <c r="J49" s="23" t="s">
        <v>82</v>
      </c>
      <c r="L49" s="22">
        <v>9999</v>
      </c>
      <c r="M49" s="23" t="s">
        <v>82</v>
      </c>
      <c r="N49" s="21"/>
      <c r="O49" s="22">
        <v>9999</v>
      </c>
      <c r="P49" s="23" t="s">
        <v>82</v>
      </c>
      <c r="Q49" s="21"/>
      <c r="R49" s="22">
        <v>9999</v>
      </c>
      <c r="S49" s="23" t="s">
        <v>82</v>
      </c>
      <c r="U49" s="22">
        <v>9999</v>
      </c>
      <c r="V49" s="23" t="s">
        <v>82</v>
      </c>
      <c r="X49" s="22">
        <v>9999</v>
      </c>
      <c r="Y49" s="23" t="s">
        <v>82</v>
      </c>
      <c r="Z49" s="116"/>
      <c r="AA49" s="22">
        <v>9999</v>
      </c>
      <c r="AB49" s="23" t="s">
        <v>82</v>
      </c>
      <c r="AC49" s="116"/>
      <c r="AD49" s="22">
        <v>9999</v>
      </c>
      <c r="AE49" s="23" t="s">
        <v>82</v>
      </c>
      <c r="AF49" s="116"/>
      <c r="AG49" s="22">
        <v>9999</v>
      </c>
      <c r="AH49" s="23" t="s">
        <v>82</v>
      </c>
      <c r="AI49" s="116"/>
      <c r="AJ49" s="22">
        <v>9999</v>
      </c>
      <c r="AK49" s="23" t="s">
        <v>82</v>
      </c>
      <c r="AL49" s="116"/>
      <c r="AM49" s="116"/>
      <c r="AN49" s="116"/>
      <c r="AO49" s="116"/>
      <c r="AP49" s="116"/>
      <c r="AQ49" s="116"/>
      <c r="AR49" s="116"/>
      <c r="AS49" s="116"/>
      <c r="AT49" s="116"/>
      <c r="AU49" s="116"/>
    </row>
    <row r="50" spans="1:47" s="20" customFormat="1" ht="19.5" customHeight="1" thickTop="1" thickBot="1" x14ac:dyDescent="0.3">
      <c r="A50" s="209"/>
      <c r="C50" s="22">
        <v>9999</v>
      </c>
      <c r="D50" s="23" t="s">
        <v>82</v>
      </c>
      <c r="E50" s="21"/>
      <c r="F50" s="22">
        <v>9999</v>
      </c>
      <c r="G50" s="23" t="s">
        <v>82</v>
      </c>
      <c r="H50" s="21"/>
      <c r="I50" s="22">
        <v>9999</v>
      </c>
      <c r="J50" s="23" t="s">
        <v>82</v>
      </c>
      <c r="L50" s="22">
        <v>9999</v>
      </c>
      <c r="M50" s="23" t="s">
        <v>82</v>
      </c>
      <c r="N50" s="21"/>
      <c r="O50" s="22">
        <v>9999</v>
      </c>
      <c r="P50" s="23" t="s">
        <v>82</v>
      </c>
      <c r="Q50" s="21"/>
      <c r="R50" s="22">
        <v>9999</v>
      </c>
      <c r="S50" s="23" t="s">
        <v>82</v>
      </c>
      <c r="U50" s="22">
        <v>9999</v>
      </c>
      <c r="V50" s="23" t="s">
        <v>82</v>
      </c>
      <c r="X50" s="22">
        <v>9999</v>
      </c>
      <c r="Y50" s="23" t="s">
        <v>82</v>
      </c>
      <c r="Z50" s="116"/>
      <c r="AA50" s="22">
        <v>9999</v>
      </c>
      <c r="AB50" s="23" t="s">
        <v>82</v>
      </c>
      <c r="AC50" s="116"/>
      <c r="AD50" s="22">
        <v>9999</v>
      </c>
      <c r="AE50" s="23" t="s">
        <v>82</v>
      </c>
      <c r="AF50" s="116"/>
      <c r="AG50" s="22">
        <v>9999</v>
      </c>
      <c r="AH50" s="23" t="s">
        <v>82</v>
      </c>
      <c r="AI50" s="116"/>
      <c r="AJ50" s="22">
        <v>9999</v>
      </c>
      <c r="AK50" s="23" t="s">
        <v>82</v>
      </c>
      <c r="AL50" s="116"/>
      <c r="AM50" s="116"/>
      <c r="AN50" s="116"/>
      <c r="AO50" s="116"/>
      <c r="AP50" s="116"/>
      <c r="AQ50" s="116"/>
      <c r="AR50" s="116"/>
      <c r="AS50" s="116"/>
      <c r="AT50" s="116"/>
      <c r="AU50" s="116"/>
    </row>
    <row r="51" spans="1:47" s="20" customFormat="1" ht="19.5" customHeight="1" thickTop="1" thickBot="1" x14ac:dyDescent="0.3">
      <c r="A51" s="209"/>
      <c r="C51" s="22">
        <v>9999</v>
      </c>
      <c r="D51" s="23" t="s">
        <v>82</v>
      </c>
      <c r="E51" s="21"/>
      <c r="F51" s="22">
        <v>9999</v>
      </c>
      <c r="G51" s="23" t="s">
        <v>82</v>
      </c>
      <c r="H51" s="21"/>
      <c r="I51" s="22">
        <v>9999</v>
      </c>
      <c r="J51" s="23" t="s">
        <v>82</v>
      </c>
      <c r="L51" s="22">
        <v>9999</v>
      </c>
      <c r="M51" s="23" t="s">
        <v>82</v>
      </c>
      <c r="N51" s="21"/>
      <c r="O51" s="22">
        <v>9999</v>
      </c>
      <c r="P51" s="23" t="s">
        <v>82</v>
      </c>
      <c r="Q51" s="21"/>
      <c r="R51" s="22">
        <v>9999</v>
      </c>
      <c r="S51" s="23" t="s">
        <v>82</v>
      </c>
      <c r="U51" s="22">
        <v>9999</v>
      </c>
      <c r="V51" s="23" t="s">
        <v>82</v>
      </c>
      <c r="X51" s="22">
        <v>9999</v>
      </c>
      <c r="Y51" s="23" t="s">
        <v>82</v>
      </c>
      <c r="Z51" s="116"/>
      <c r="AA51" s="22">
        <v>9999</v>
      </c>
      <c r="AB51" s="23" t="s">
        <v>82</v>
      </c>
      <c r="AC51" s="116"/>
      <c r="AD51" s="22">
        <v>9999</v>
      </c>
      <c r="AE51" s="23" t="s">
        <v>82</v>
      </c>
      <c r="AF51" s="116"/>
      <c r="AG51" s="22">
        <v>9999</v>
      </c>
      <c r="AH51" s="23" t="s">
        <v>82</v>
      </c>
      <c r="AI51" s="116"/>
      <c r="AJ51" s="22">
        <v>9999</v>
      </c>
      <c r="AK51" s="23" t="s">
        <v>82</v>
      </c>
      <c r="AL51" s="116"/>
      <c r="AM51" s="116"/>
      <c r="AN51" s="116"/>
      <c r="AO51" s="116"/>
      <c r="AP51" s="116"/>
      <c r="AQ51" s="116"/>
      <c r="AR51" s="116"/>
      <c r="AS51" s="116"/>
      <c r="AT51" s="116"/>
      <c r="AU51" s="116"/>
    </row>
    <row r="52" spans="1:47" s="20" customFormat="1" ht="19.5" customHeight="1" thickTop="1" thickBot="1" x14ac:dyDescent="0.3">
      <c r="A52" s="209"/>
      <c r="C52" s="22">
        <v>9999</v>
      </c>
      <c r="D52" s="23" t="s">
        <v>82</v>
      </c>
      <c r="E52" s="21"/>
      <c r="F52" s="22">
        <v>9999</v>
      </c>
      <c r="G52" s="23" t="s">
        <v>82</v>
      </c>
      <c r="H52" s="21"/>
      <c r="I52" s="22">
        <v>9999</v>
      </c>
      <c r="J52" s="23" t="s">
        <v>82</v>
      </c>
      <c r="L52" s="22">
        <v>9999</v>
      </c>
      <c r="M52" s="23" t="s">
        <v>82</v>
      </c>
      <c r="N52" s="21"/>
      <c r="O52" s="22">
        <v>9999</v>
      </c>
      <c r="P52" s="23" t="s">
        <v>82</v>
      </c>
      <c r="Q52" s="21"/>
      <c r="R52" s="22">
        <v>9999</v>
      </c>
      <c r="S52" s="23" t="s">
        <v>82</v>
      </c>
      <c r="U52" s="22">
        <v>9999</v>
      </c>
      <c r="V52" s="23" t="s">
        <v>82</v>
      </c>
      <c r="X52" s="22">
        <v>9999</v>
      </c>
      <c r="Y52" s="23" t="s">
        <v>82</v>
      </c>
      <c r="Z52" s="116"/>
      <c r="AA52" s="22">
        <v>9999</v>
      </c>
      <c r="AB52" s="23" t="s">
        <v>82</v>
      </c>
      <c r="AC52" s="116"/>
      <c r="AD52" s="22">
        <v>9999</v>
      </c>
      <c r="AE52" s="23" t="s">
        <v>82</v>
      </c>
      <c r="AF52" s="116"/>
      <c r="AG52" s="22">
        <v>9999</v>
      </c>
      <c r="AH52" s="23" t="s">
        <v>82</v>
      </c>
      <c r="AI52" s="116"/>
      <c r="AJ52" s="22">
        <v>9999</v>
      </c>
      <c r="AK52" s="23" t="s">
        <v>82</v>
      </c>
      <c r="AL52" s="116"/>
      <c r="AM52" s="116"/>
      <c r="AN52" s="116"/>
      <c r="AO52" s="116"/>
      <c r="AP52" s="116"/>
      <c r="AQ52" s="116"/>
      <c r="AR52" s="116"/>
      <c r="AS52" s="116"/>
      <c r="AT52" s="116"/>
      <c r="AU52" s="116"/>
    </row>
    <row r="53" spans="1:47" s="20" customFormat="1" ht="19.5" customHeight="1" thickTop="1" thickBot="1" x14ac:dyDescent="0.3">
      <c r="A53" s="209"/>
      <c r="C53" s="22">
        <v>9999</v>
      </c>
      <c r="D53" s="23" t="s">
        <v>82</v>
      </c>
      <c r="E53" s="21"/>
      <c r="F53" s="22">
        <v>9999</v>
      </c>
      <c r="G53" s="23" t="s">
        <v>82</v>
      </c>
      <c r="H53" s="21"/>
      <c r="I53" s="22">
        <v>9999</v>
      </c>
      <c r="J53" s="23" t="s">
        <v>82</v>
      </c>
      <c r="L53" s="22">
        <v>9999</v>
      </c>
      <c r="M53" s="23" t="s">
        <v>82</v>
      </c>
      <c r="N53" s="21"/>
      <c r="O53" s="22">
        <v>9999</v>
      </c>
      <c r="P53" s="23" t="s">
        <v>82</v>
      </c>
      <c r="Q53" s="21"/>
      <c r="R53" s="22">
        <v>9999</v>
      </c>
      <c r="S53" s="23" t="s">
        <v>82</v>
      </c>
      <c r="U53" s="22">
        <v>9999</v>
      </c>
      <c r="V53" s="23" t="s">
        <v>82</v>
      </c>
      <c r="X53" s="22">
        <v>9999</v>
      </c>
      <c r="Y53" s="23" t="s">
        <v>82</v>
      </c>
      <c r="Z53" s="116"/>
      <c r="AA53" s="22">
        <v>9999</v>
      </c>
      <c r="AB53" s="23" t="s">
        <v>82</v>
      </c>
      <c r="AC53" s="116"/>
      <c r="AD53" s="22">
        <v>9999</v>
      </c>
      <c r="AE53" s="23" t="s">
        <v>82</v>
      </c>
      <c r="AF53" s="116"/>
      <c r="AG53" s="22">
        <v>9999</v>
      </c>
      <c r="AH53" s="23" t="s">
        <v>82</v>
      </c>
      <c r="AI53" s="116"/>
      <c r="AJ53" s="22">
        <v>9999</v>
      </c>
      <c r="AK53" s="23" t="s">
        <v>82</v>
      </c>
      <c r="AL53" s="116"/>
      <c r="AM53" s="116"/>
      <c r="AN53" s="116"/>
      <c r="AO53" s="116"/>
      <c r="AP53" s="116"/>
      <c r="AQ53" s="116"/>
      <c r="AR53" s="116"/>
      <c r="AS53" s="116"/>
      <c r="AT53" s="116"/>
      <c r="AU53" s="116"/>
    </row>
    <row r="54" spans="1:47" s="20" customFormat="1" ht="19.5" customHeight="1" thickTop="1" thickBot="1" x14ac:dyDescent="0.3">
      <c r="A54" s="209"/>
      <c r="C54" s="22">
        <v>9999</v>
      </c>
      <c r="D54" s="23" t="s">
        <v>82</v>
      </c>
      <c r="E54" s="21"/>
      <c r="F54" s="22">
        <v>9999</v>
      </c>
      <c r="G54" s="23" t="s">
        <v>82</v>
      </c>
      <c r="H54" s="21"/>
      <c r="I54" s="22">
        <v>9999</v>
      </c>
      <c r="J54" s="23" t="s">
        <v>82</v>
      </c>
      <c r="L54" s="22">
        <v>9999</v>
      </c>
      <c r="M54" s="23" t="s">
        <v>82</v>
      </c>
      <c r="N54" s="21"/>
      <c r="O54" s="22">
        <v>9999</v>
      </c>
      <c r="P54" s="23" t="s">
        <v>82</v>
      </c>
      <c r="Q54" s="21"/>
      <c r="R54" s="22">
        <v>9999</v>
      </c>
      <c r="S54" s="23" t="s">
        <v>82</v>
      </c>
      <c r="U54" s="22">
        <v>9999</v>
      </c>
      <c r="V54" s="23" t="s">
        <v>82</v>
      </c>
      <c r="X54" s="22">
        <v>9999</v>
      </c>
      <c r="Y54" s="23" t="s">
        <v>82</v>
      </c>
      <c r="Z54" s="116"/>
      <c r="AA54" s="22">
        <v>9999</v>
      </c>
      <c r="AB54" s="23" t="s">
        <v>82</v>
      </c>
      <c r="AC54" s="116"/>
      <c r="AD54" s="22">
        <v>9999</v>
      </c>
      <c r="AE54" s="23" t="s">
        <v>82</v>
      </c>
      <c r="AF54" s="116"/>
      <c r="AG54" s="22">
        <v>9999</v>
      </c>
      <c r="AH54" s="23" t="s">
        <v>82</v>
      </c>
      <c r="AI54" s="116"/>
      <c r="AJ54" s="22">
        <v>9999</v>
      </c>
      <c r="AK54" s="23" t="s">
        <v>82</v>
      </c>
      <c r="AL54" s="116"/>
      <c r="AM54" s="116"/>
      <c r="AN54" s="116"/>
      <c r="AO54" s="116"/>
      <c r="AP54" s="116"/>
      <c r="AQ54" s="116"/>
      <c r="AR54" s="116"/>
      <c r="AS54" s="116"/>
      <c r="AT54" s="116"/>
      <c r="AU54" s="116"/>
    </row>
    <row r="55" spans="1:47" s="20" customFormat="1" ht="19.5" customHeight="1" thickTop="1" thickBot="1" x14ac:dyDescent="0.3">
      <c r="A55" s="209"/>
      <c r="C55" s="22">
        <v>9999</v>
      </c>
      <c r="D55" s="23" t="s">
        <v>82</v>
      </c>
      <c r="E55" s="21"/>
      <c r="F55" s="22">
        <v>9999</v>
      </c>
      <c r="G55" s="23" t="s">
        <v>82</v>
      </c>
      <c r="H55" s="21"/>
      <c r="I55" s="22">
        <v>9999</v>
      </c>
      <c r="J55" s="23" t="s">
        <v>82</v>
      </c>
      <c r="L55" s="22">
        <v>9999</v>
      </c>
      <c r="M55" s="23" t="s">
        <v>82</v>
      </c>
      <c r="N55" s="21"/>
      <c r="O55" s="22">
        <v>9999</v>
      </c>
      <c r="P55" s="23" t="s">
        <v>82</v>
      </c>
      <c r="Q55" s="21"/>
      <c r="R55" s="22">
        <v>9999</v>
      </c>
      <c r="S55" s="23" t="s">
        <v>82</v>
      </c>
      <c r="U55" s="22">
        <v>9999</v>
      </c>
      <c r="V55" s="23" t="s">
        <v>82</v>
      </c>
      <c r="X55" s="22">
        <v>9999</v>
      </c>
      <c r="Y55" s="23" t="s">
        <v>82</v>
      </c>
      <c r="Z55" s="116"/>
      <c r="AA55" s="22">
        <v>9999</v>
      </c>
      <c r="AB55" s="23" t="s">
        <v>82</v>
      </c>
      <c r="AC55" s="116"/>
      <c r="AD55" s="22">
        <v>9999</v>
      </c>
      <c r="AE55" s="23" t="s">
        <v>82</v>
      </c>
      <c r="AF55" s="116"/>
      <c r="AG55" s="22">
        <v>9999</v>
      </c>
      <c r="AH55" s="23" t="s">
        <v>82</v>
      </c>
      <c r="AI55" s="116"/>
      <c r="AJ55" s="22">
        <v>9999</v>
      </c>
      <c r="AK55" s="23" t="s">
        <v>82</v>
      </c>
      <c r="AL55" s="116"/>
      <c r="AM55" s="116"/>
      <c r="AN55" s="116"/>
      <c r="AO55" s="116"/>
      <c r="AP55" s="116"/>
      <c r="AQ55" s="116"/>
      <c r="AR55" s="116"/>
      <c r="AS55" s="116"/>
      <c r="AT55" s="116"/>
      <c r="AU55" s="116"/>
    </row>
    <row r="56" spans="1:47" s="20" customFormat="1" ht="19.5" customHeight="1" thickTop="1" thickBot="1" x14ac:dyDescent="0.3">
      <c r="A56" s="209"/>
      <c r="C56" s="22">
        <v>9999</v>
      </c>
      <c r="D56" s="23" t="s">
        <v>82</v>
      </c>
      <c r="E56" s="21"/>
      <c r="F56" s="22">
        <v>9999</v>
      </c>
      <c r="G56" s="23" t="s">
        <v>82</v>
      </c>
      <c r="H56" s="21"/>
      <c r="I56" s="22">
        <v>9999</v>
      </c>
      <c r="J56" s="23" t="s">
        <v>82</v>
      </c>
      <c r="L56" s="22">
        <v>9999</v>
      </c>
      <c r="M56" s="23" t="s">
        <v>82</v>
      </c>
      <c r="N56" s="21"/>
      <c r="O56" s="22">
        <v>9999</v>
      </c>
      <c r="P56" s="23" t="s">
        <v>82</v>
      </c>
      <c r="Q56" s="21"/>
      <c r="R56" s="22">
        <v>9999</v>
      </c>
      <c r="S56" s="23" t="s">
        <v>82</v>
      </c>
      <c r="U56" s="22">
        <v>9999</v>
      </c>
      <c r="V56" s="23" t="s">
        <v>82</v>
      </c>
      <c r="X56" s="22">
        <v>9999</v>
      </c>
      <c r="Y56" s="23" t="s">
        <v>82</v>
      </c>
      <c r="Z56" s="116"/>
      <c r="AA56" s="22">
        <v>9999</v>
      </c>
      <c r="AB56" s="23" t="s">
        <v>82</v>
      </c>
      <c r="AC56" s="116"/>
      <c r="AD56" s="22">
        <v>9999</v>
      </c>
      <c r="AE56" s="23" t="s">
        <v>82</v>
      </c>
      <c r="AF56" s="116"/>
      <c r="AG56" s="22">
        <v>9999</v>
      </c>
      <c r="AH56" s="23" t="s">
        <v>82</v>
      </c>
      <c r="AI56" s="116"/>
      <c r="AJ56" s="22">
        <v>9999</v>
      </c>
      <c r="AK56" s="23" t="s">
        <v>82</v>
      </c>
      <c r="AL56" s="116"/>
      <c r="AM56" s="116"/>
      <c r="AN56" s="116"/>
      <c r="AO56" s="116"/>
      <c r="AP56" s="116"/>
      <c r="AQ56" s="116"/>
      <c r="AR56" s="116"/>
      <c r="AS56" s="116"/>
      <c r="AT56" s="116"/>
      <c r="AU56" s="116"/>
    </row>
    <row r="57" spans="1:47" s="20" customFormat="1" ht="19.5" customHeight="1" thickTop="1" thickBot="1" x14ac:dyDescent="0.3">
      <c r="A57" s="209"/>
      <c r="C57" s="22">
        <v>9999</v>
      </c>
      <c r="D57" s="23" t="s">
        <v>82</v>
      </c>
      <c r="E57" s="21"/>
      <c r="F57" s="22">
        <v>9999</v>
      </c>
      <c r="G57" s="23" t="s">
        <v>82</v>
      </c>
      <c r="H57" s="21"/>
      <c r="I57" s="22">
        <v>9999</v>
      </c>
      <c r="J57" s="23" t="s">
        <v>82</v>
      </c>
      <c r="L57" s="22">
        <v>9999</v>
      </c>
      <c r="M57" s="23" t="s">
        <v>82</v>
      </c>
      <c r="N57" s="21"/>
      <c r="O57" s="22">
        <v>9999</v>
      </c>
      <c r="P57" s="23" t="s">
        <v>82</v>
      </c>
      <c r="Q57" s="21"/>
      <c r="R57" s="22">
        <v>9999</v>
      </c>
      <c r="S57" s="23" t="s">
        <v>82</v>
      </c>
      <c r="U57" s="22">
        <v>9999</v>
      </c>
      <c r="V57" s="23" t="s">
        <v>82</v>
      </c>
      <c r="X57" s="22">
        <v>9999</v>
      </c>
      <c r="Y57" s="23" t="s">
        <v>82</v>
      </c>
      <c r="Z57" s="116"/>
      <c r="AA57" s="22">
        <v>9999</v>
      </c>
      <c r="AB57" s="23" t="s">
        <v>82</v>
      </c>
      <c r="AC57" s="116"/>
      <c r="AD57" s="22">
        <v>9999</v>
      </c>
      <c r="AE57" s="23" t="s">
        <v>82</v>
      </c>
      <c r="AF57" s="116"/>
      <c r="AG57" s="22">
        <v>9999</v>
      </c>
      <c r="AH57" s="23" t="s">
        <v>82</v>
      </c>
      <c r="AI57" s="116"/>
      <c r="AJ57" s="22">
        <v>9999</v>
      </c>
      <c r="AK57" s="23" t="s">
        <v>82</v>
      </c>
      <c r="AL57" s="116"/>
      <c r="AM57" s="116"/>
      <c r="AN57" s="116"/>
      <c r="AO57" s="116"/>
      <c r="AP57" s="116"/>
      <c r="AQ57" s="116"/>
      <c r="AR57" s="116"/>
      <c r="AS57" s="116"/>
      <c r="AT57" s="116"/>
      <c r="AU57" s="116"/>
    </row>
    <row r="58" spans="1:47" s="20" customFormat="1" ht="19.5" customHeight="1" thickTop="1" thickBot="1" x14ac:dyDescent="0.3">
      <c r="A58" s="209"/>
      <c r="C58" s="22">
        <v>9999</v>
      </c>
      <c r="D58" s="23" t="s">
        <v>82</v>
      </c>
      <c r="E58" s="21"/>
      <c r="F58" s="22">
        <v>9999</v>
      </c>
      <c r="G58" s="23" t="s">
        <v>82</v>
      </c>
      <c r="H58" s="21"/>
      <c r="I58" s="22">
        <v>9999</v>
      </c>
      <c r="J58" s="23" t="s">
        <v>82</v>
      </c>
      <c r="L58" s="22">
        <v>9999</v>
      </c>
      <c r="M58" s="23" t="s">
        <v>82</v>
      </c>
      <c r="N58" s="21"/>
      <c r="O58" s="22">
        <v>9999</v>
      </c>
      <c r="P58" s="23" t="s">
        <v>82</v>
      </c>
      <c r="Q58" s="21"/>
      <c r="R58" s="22">
        <v>9999</v>
      </c>
      <c r="S58" s="23" t="s">
        <v>82</v>
      </c>
      <c r="U58" s="22">
        <v>9999</v>
      </c>
      <c r="V58" s="23" t="s">
        <v>82</v>
      </c>
      <c r="X58" s="22">
        <v>9999</v>
      </c>
      <c r="Y58" s="23" t="s">
        <v>82</v>
      </c>
      <c r="Z58" s="116"/>
      <c r="AA58" s="22">
        <v>9999</v>
      </c>
      <c r="AB58" s="23" t="s">
        <v>82</v>
      </c>
      <c r="AC58" s="116"/>
      <c r="AD58" s="22">
        <v>9999</v>
      </c>
      <c r="AE58" s="23" t="s">
        <v>82</v>
      </c>
      <c r="AF58" s="116"/>
      <c r="AG58" s="22">
        <v>9999</v>
      </c>
      <c r="AH58" s="23" t="s">
        <v>82</v>
      </c>
      <c r="AI58" s="116"/>
      <c r="AJ58" s="22">
        <v>9999</v>
      </c>
      <c r="AK58" s="23" t="s">
        <v>82</v>
      </c>
      <c r="AL58" s="116"/>
      <c r="AM58" s="116"/>
      <c r="AN58" s="116"/>
      <c r="AO58" s="116"/>
      <c r="AP58" s="116"/>
      <c r="AQ58" s="116"/>
      <c r="AR58" s="116"/>
      <c r="AS58" s="116"/>
      <c r="AT58" s="116"/>
      <c r="AU58" s="116"/>
    </row>
    <row r="59" spans="1:47" s="20" customFormat="1" ht="19.5" customHeight="1" thickTop="1" thickBot="1" x14ac:dyDescent="0.3">
      <c r="A59" s="209"/>
      <c r="C59" s="22">
        <v>9999</v>
      </c>
      <c r="D59" s="23" t="s">
        <v>82</v>
      </c>
      <c r="E59" s="21"/>
      <c r="F59" s="22">
        <v>9999</v>
      </c>
      <c r="G59" s="23" t="s">
        <v>82</v>
      </c>
      <c r="H59" s="21"/>
      <c r="I59" s="22">
        <v>9999</v>
      </c>
      <c r="J59" s="23" t="s">
        <v>82</v>
      </c>
      <c r="L59" s="22">
        <v>9999</v>
      </c>
      <c r="M59" s="23" t="s">
        <v>82</v>
      </c>
      <c r="N59" s="21"/>
      <c r="O59" s="22">
        <v>9999</v>
      </c>
      <c r="P59" s="23" t="s">
        <v>82</v>
      </c>
      <c r="Q59" s="21"/>
      <c r="R59" s="22">
        <v>9999</v>
      </c>
      <c r="S59" s="23" t="s">
        <v>82</v>
      </c>
      <c r="U59" s="22">
        <v>9999</v>
      </c>
      <c r="V59" s="23" t="s">
        <v>82</v>
      </c>
      <c r="X59" s="22">
        <v>9999</v>
      </c>
      <c r="Y59" s="23" t="s">
        <v>82</v>
      </c>
      <c r="Z59" s="116"/>
      <c r="AA59" s="22">
        <v>9999</v>
      </c>
      <c r="AB59" s="23" t="s">
        <v>82</v>
      </c>
      <c r="AC59" s="116"/>
      <c r="AD59" s="22">
        <v>9999</v>
      </c>
      <c r="AE59" s="23" t="s">
        <v>82</v>
      </c>
      <c r="AF59" s="116"/>
      <c r="AG59" s="22">
        <v>9999</v>
      </c>
      <c r="AH59" s="23" t="s">
        <v>82</v>
      </c>
      <c r="AI59" s="116"/>
      <c r="AJ59" s="22">
        <v>9999</v>
      </c>
      <c r="AK59" s="23" t="s">
        <v>82</v>
      </c>
      <c r="AL59" s="116"/>
      <c r="AM59" s="116"/>
      <c r="AN59" s="116"/>
      <c r="AO59" s="116"/>
      <c r="AP59" s="116"/>
      <c r="AQ59" s="116"/>
      <c r="AR59" s="116"/>
      <c r="AS59" s="116"/>
      <c r="AT59" s="116"/>
      <c r="AU59" s="116"/>
    </row>
    <row r="60" spans="1:47" s="20" customFormat="1" ht="19.5" customHeight="1" thickTop="1" thickBot="1" x14ac:dyDescent="0.3">
      <c r="A60" s="209"/>
      <c r="C60" s="22">
        <v>9999</v>
      </c>
      <c r="D60" s="23" t="s">
        <v>82</v>
      </c>
      <c r="E60" s="21"/>
      <c r="F60" s="22">
        <v>9999</v>
      </c>
      <c r="G60" s="23" t="s">
        <v>82</v>
      </c>
      <c r="H60" s="21"/>
      <c r="I60" s="22">
        <v>9999</v>
      </c>
      <c r="J60" s="23" t="s">
        <v>82</v>
      </c>
      <c r="L60" s="22">
        <v>9999</v>
      </c>
      <c r="M60" s="23" t="s">
        <v>82</v>
      </c>
      <c r="N60" s="21"/>
      <c r="O60" s="22">
        <v>9999</v>
      </c>
      <c r="P60" s="23" t="s">
        <v>82</v>
      </c>
      <c r="Q60" s="21"/>
      <c r="R60" s="22">
        <v>9999</v>
      </c>
      <c r="S60" s="23" t="s">
        <v>82</v>
      </c>
      <c r="U60" s="22">
        <v>9999</v>
      </c>
      <c r="V60" s="23" t="s">
        <v>82</v>
      </c>
      <c r="X60" s="22">
        <v>9999</v>
      </c>
      <c r="Y60" s="23" t="s">
        <v>82</v>
      </c>
      <c r="Z60" s="116"/>
      <c r="AA60" s="22">
        <v>9999</v>
      </c>
      <c r="AB60" s="23" t="s">
        <v>82</v>
      </c>
      <c r="AC60" s="116"/>
      <c r="AD60" s="22">
        <v>9999</v>
      </c>
      <c r="AE60" s="23" t="s">
        <v>82</v>
      </c>
      <c r="AF60" s="116"/>
      <c r="AG60" s="22">
        <v>9999</v>
      </c>
      <c r="AH60" s="23" t="s">
        <v>82</v>
      </c>
      <c r="AI60" s="116"/>
      <c r="AJ60" s="22">
        <v>9999</v>
      </c>
      <c r="AK60" s="23" t="s">
        <v>82</v>
      </c>
      <c r="AL60" s="116"/>
      <c r="AM60" s="116"/>
      <c r="AN60" s="116"/>
      <c r="AO60" s="116"/>
      <c r="AP60" s="116"/>
      <c r="AQ60" s="116"/>
      <c r="AR60" s="116"/>
      <c r="AS60" s="116"/>
      <c r="AT60" s="116"/>
      <c r="AU60" s="116"/>
    </row>
    <row r="61" spans="1:47" s="20" customFormat="1" ht="19.5" customHeight="1" thickTop="1" thickBot="1" x14ac:dyDescent="0.3">
      <c r="A61" s="209"/>
      <c r="C61" s="22">
        <v>9999</v>
      </c>
      <c r="D61" s="23" t="s">
        <v>82</v>
      </c>
      <c r="E61" s="21"/>
      <c r="F61" s="22">
        <v>9999</v>
      </c>
      <c r="G61" s="23" t="s">
        <v>82</v>
      </c>
      <c r="H61" s="21"/>
      <c r="I61" s="22">
        <v>9999</v>
      </c>
      <c r="J61" s="23" t="s">
        <v>82</v>
      </c>
      <c r="L61" s="22">
        <v>9999</v>
      </c>
      <c r="M61" s="23" t="s">
        <v>82</v>
      </c>
      <c r="N61" s="21"/>
      <c r="O61" s="22">
        <v>9999</v>
      </c>
      <c r="P61" s="23" t="s">
        <v>82</v>
      </c>
      <c r="Q61" s="21"/>
      <c r="R61" s="22">
        <v>9999</v>
      </c>
      <c r="S61" s="23" t="s">
        <v>82</v>
      </c>
      <c r="U61" s="22">
        <v>9999</v>
      </c>
      <c r="V61" s="23" t="s">
        <v>82</v>
      </c>
      <c r="X61" s="22">
        <v>9999</v>
      </c>
      <c r="Y61" s="23" t="s">
        <v>82</v>
      </c>
      <c r="Z61" s="116"/>
      <c r="AA61" s="22">
        <v>9999</v>
      </c>
      <c r="AB61" s="23" t="s">
        <v>82</v>
      </c>
      <c r="AC61" s="116"/>
      <c r="AD61" s="22">
        <v>9999</v>
      </c>
      <c r="AE61" s="23" t="s">
        <v>82</v>
      </c>
      <c r="AF61" s="116"/>
      <c r="AG61" s="22">
        <v>9999</v>
      </c>
      <c r="AH61" s="23" t="s">
        <v>82</v>
      </c>
      <c r="AI61" s="116"/>
      <c r="AJ61" s="22">
        <v>9999</v>
      </c>
      <c r="AK61" s="23" t="s">
        <v>82</v>
      </c>
      <c r="AL61" s="116"/>
      <c r="AM61" s="116"/>
      <c r="AN61" s="116"/>
      <c r="AO61" s="116"/>
      <c r="AP61" s="116"/>
      <c r="AQ61" s="116"/>
      <c r="AR61" s="116"/>
      <c r="AS61" s="116"/>
      <c r="AT61" s="116"/>
      <c r="AU61" s="116"/>
    </row>
    <row r="62" spans="1:47" s="20" customFormat="1" ht="19.5" customHeight="1" thickTop="1" thickBot="1" x14ac:dyDescent="0.3">
      <c r="A62" s="209"/>
      <c r="C62" s="22">
        <v>9999</v>
      </c>
      <c r="D62" s="23" t="s">
        <v>82</v>
      </c>
      <c r="E62" s="21"/>
      <c r="F62" s="22">
        <v>9999</v>
      </c>
      <c r="G62" s="23" t="s">
        <v>82</v>
      </c>
      <c r="H62" s="21"/>
      <c r="I62" s="22">
        <v>9999</v>
      </c>
      <c r="J62" s="23" t="s">
        <v>82</v>
      </c>
      <c r="L62" s="22">
        <v>9999</v>
      </c>
      <c r="M62" s="23" t="s">
        <v>82</v>
      </c>
      <c r="N62" s="21"/>
      <c r="O62" s="22">
        <v>9999</v>
      </c>
      <c r="P62" s="23" t="s">
        <v>82</v>
      </c>
      <c r="Q62" s="21"/>
      <c r="R62" s="22">
        <v>9999</v>
      </c>
      <c r="S62" s="23" t="s">
        <v>82</v>
      </c>
      <c r="U62" s="22">
        <v>9999</v>
      </c>
      <c r="V62" s="23" t="s">
        <v>82</v>
      </c>
      <c r="X62" s="22">
        <v>9999</v>
      </c>
      <c r="Y62" s="23" t="s">
        <v>82</v>
      </c>
      <c r="Z62" s="116"/>
      <c r="AA62" s="22">
        <v>9999</v>
      </c>
      <c r="AB62" s="23" t="s">
        <v>82</v>
      </c>
      <c r="AC62" s="116"/>
      <c r="AD62" s="22">
        <v>9999</v>
      </c>
      <c r="AE62" s="23" t="s">
        <v>82</v>
      </c>
      <c r="AF62" s="116"/>
      <c r="AG62" s="22">
        <v>9999</v>
      </c>
      <c r="AH62" s="23" t="s">
        <v>82</v>
      </c>
      <c r="AI62" s="116"/>
      <c r="AJ62" s="22">
        <v>9999</v>
      </c>
      <c r="AK62" s="23" t="s">
        <v>82</v>
      </c>
      <c r="AL62" s="116"/>
      <c r="AM62" s="116"/>
      <c r="AN62" s="116"/>
      <c r="AO62" s="116"/>
      <c r="AP62" s="116"/>
      <c r="AQ62" s="116"/>
      <c r="AR62" s="116"/>
      <c r="AS62" s="116"/>
      <c r="AT62" s="116"/>
      <c r="AU62" s="116"/>
    </row>
    <row r="63" spans="1:47" s="20" customFormat="1" ht="19.5" customHeight="1" thickTop="1" thickBot="1" x14ac:dyDescent="0.3">
      <c r="A63" s="209"/>
      <c r="C63" s="22">
        <v>9999</v>
      </c>
      <c r="D63" s="23" t="s">
        <v>82</v>
      </c>
      <c r="E63" s="21"/>
      <c r="F63" s="22">
        <v>9999</v>
      </c>
      <c r="G63" s="23" t="s">
        <v>82</v>
      </c>
      <c r="H63" s="21"/>
      <c r="I63" s="22">
        <v>9999</v>
      </c>
      <c r="J63" s="23" t="s">
        <v>82</v>
      </c>
      <c r="L63" s="22">
        <v>9999</v>
      </c>
      <c r="M63" s="23" t="s">
        <v>82</v>
      </c>
      <c r="N63" s="21"/>
      <c r="O63" s="22">
        <v>9999</v>
      </c>
      <c r="P63" s="23" t="s">
        <v>82</v>
      </c>
      <c r="Q63" s="21"/>
      <c r="R63" s="22">
        <v>9999</v>
      </c>
      <c r="S63" s="23" t="s">
        <v>82</v>
      </c>
      <c r="U63" s="22">
        <v>9999</v>
      </c>
      <c r="V63" s="23" t="s">
        <v>82</v>
      </c>
      <c r="X63" s="22">
        <v>9999</v>
      </c>
      <c r="Y63" s="23" t="s">
        <v>82</v>
      </c>
      <c r="Z63" s="116"/>
      <c r="AA63" s="22">
        <v>9999</v>
      </c>
      <c r="AB63" s="23" t="s">
        <v>82</v>
      </c>
      <c r="AC63" s="116"/>
      <c r="AD63" s="22">
        <v>9999</v>
      </c>
      <c r="AE63" s="23" t="s">
        <v>82</v>
      </c>
      <c r="AF63" s="116"/>
      <c r="AG63" s="22">
        <v>9999</v>
      </c>
      <c r="AH63" s="23" t="s">
        <v>82</v>
      </c>
      <c r="AI63" s="116"/>
      <c r="AJ63" s="22">
        <v>9999</v>
      </c>
      <c r="AK63" s="23" t="s">
        <v>82</v>
      </c>
      <c r="AL63" s="116"/>
      <c r="AM63" s="116"/>
      <c r="AN63" s="116"/>
      <c r="AO63" s="116"/>
      <c r="AP63" s="116"/>
      <c r="AQ63" s="116"/>
      <c r="AR63" s="116"/>
      <c r="AS63" s="116"/>
      <c r="AT63" s="116"/>
      <c r="AU63" s="116"/>
    </row>
    <row r="64" spans="1:47" s="20" customFormat="1" ht="19.5" customHeight="1" thickTop="1" thickBot="1" x14ac:dyDescent="0.3">
      <c r="A64" s="209"/>
      <c r="C64" s="22">
        <v>9999</v>
      </c>
      <c r="D64" s="23" t="s">
        <v>82</v>
      </c>
      <c r="E64" s="21"/>
      <c r="F64" s="22">
        <v>9999</v>
      </c>
      <c r="G64" s="23" t="s">
        <v>82</v>
      </c>
      <c r="H64" s="21"/>
      <c r="I64" s="22">
        <v>9999</v>
      </c>
      <c r="J64" s="23" t="s">
        <v>82</v>
      </c>
      <c r="L64" s="22">
        <v>9999</v>
      </c>
      <c r="M64" s="23" t="s">
        <v>82</v>
      </c>
      <c r="N64" s="21"/>
      <c r="O64" s="22">
        <v>9999</v>
      </c>
      <c r="P64" s="23" t="s">
        <v>82</v>
      </c>
      <c r="Q64" s="21"/>
      <c r="R64" s="22">
        <v>9999</v>
      </c>
      <c r="S64" s="23" t="s">
        <v>82</v>
      </c>
      <c r="U64" s="22">
        <v>9999</v>
      </c>
      <c r="V64" s="23" t="s">
        <v>82</v>
      </c>
      <c r="X64" s="22">
        <v>9999</v>
      </c>
      <c r="Y64" s="23" t="s">
        <v>82</v>
      </c>
      <c r="Z64" s="116"/>
      <c r="AA64" s="22">
        <v>9999</v>
      </c>
      <c r="AB64" s="23" t="s">
        <v>82</v>
      </c>
      <c r="AC64" s="116"/>
      <c r="AD64" s="22">
        <v>9999</v>
      </c>
      <c r="AE64" s="23" t="s">
        <v>82</v>
      </c>
      <c r="AF64" s="116"/>
      <c r="AG64" s="22">
        <v>9999</v>
      </c>
      <c r="AH64" s="23" t="s">
        <v>82</v>
      </c>
      <c r="AI64" s="116"/>
      <c r="AJ64" s="22">
        <v>9999</v>
      </c>
      <c r="AK64" s="23" t="s">
        <v>82</v>
      </c>
      <c r="AL64" s="116"/>
      <c r="AM64" s="116"/>
      <c r="AN64" s="116"/>
      <c r="AO64" s="116"/>
      <c r="AP64" s="116"/>
      <c r="AQ64" s="116"/>
      <c r="AR64" s="116"/>
      <c r="AS64" s="116"/>
      <c r="AT64" s="116"/>
      <c r="AU64" s="116"/>
    </row>
    <row r="65" spans="1:47" s="20" customFormat="1" ht="19.5" customHeight="1" thickTop="1" thickBot="1" x14ac:dyDescent="0.3">
      <c r="A65" s="209"/>
      <c r="C65" s="22">
        <v>9999</v>
      </c>
      <c r="D65" s="23" t="s">
        <v>82</v>
      </c>
      <c r="E65" s="21"/>
      <c r="F65" s="22">
        <v>9999</v>
      </c>
      <c r="G65" s="23" t="s">
        <v>82</v>
      </c>
      <c r="H65" s="21"/>
      <c r="I65" s="22">
        <v>9999</v>
      </c>
      <c r="J65" s="23" t="s">
        <v>82</v>
      </c>
      <c r="L65" s="22">
        <v>9999</v>
      </c>
      <c r="M65" s="23" t="s">
        <v>82</v>
      </c>
      <c r="N65" s="21"/>
      <c r="O65" s="22">
        <v>9999</v>
      </c>
      <c r="P65" s="23" t="s">
        <v>82</v>
      </c>
      <c r="Q65" s="21"/>
      <c r="R65" s="22">
        <v>9999</v>
      </c>
      <c r="S65" s="23" t="s">
        <v>82</v>
      </c>
      <c r="U65" s="22">
        <v>9999</v>
      </c>
      <c r="V65" s="23" t="s">
        <v>82</v>
      </c>
      <c r="X65" s="22">
        <v>9999</v>
      </c>
      <c r="Y65" s="23" t="s">
        <v>82</v>
      </c>
      <c r="Z65" s="116"/>
      <c r="AA65" s="22">
        <v>9999</v>
      </c>
      <c r="AB65" s="23" t="s">
        <v>82</v>
      </c>
      <c r="AC65" s="116"/>
      <c r="AD65" s="22">
        <v>9999</v>
      </c>
      <c r="AE65" s="23" t="s">
        <v>82</v>
      </c>
      <c r="AF65" s="116"/>
      <c r="AG65" s="22">
        <v>9999</v>
      </c>
      <c r="AH65" s="23" t="s">
        <v>82</v>
      </c>
      <c r="AI65" s="116"/>
      <c r="AJ65" s="22">
        <v>9999</v>
      </c>
      <c r="AK65" s="23" t="s">
        <v>82</v>
      </c>
      <c r="AL65" s="116"/>
      <c r="AM65" s="116"/>
      <c r="AN65" s="116"/>
      <c r="AO65" s="116"/>
      <c r="AP65" s="116"/>
      <c r="AQ65" s="116"/>
      <c r="AR65" s="116"/>
      <c r="AS65" s="116"/>
      <c r="AT65" s="116"/>
      <c r="AU65" s="116"/>
    </row>
    <row r="66" spans="1:47" s="20" customFormat="1" ht="19.5" customHeight="1" thickTop="1" thickBot="1" x14ac:dyDescent="0.3">
      <c r="A66" s="209"/>
      <c r="C66" s="22">
        <v>9999</v>
      </c>
      <c r="D66" s="23" t="s">
        <v>82</v>
      </c>
      <c r="E66" s="21"/>
      <c r="F66" s="22">
        <v>9999</v>
      </c>
      <c r="G66" s="23" t="s">
        <v>82</v>
      </c>
      <c r="H66" s="21"/>
      <c r="I66" s="22">
        <v>9999</v>
      </c>
      <c r="J66" s="23" t="s">
        <v>82</v>
      </c>
      <c r="L66" s="22">
        <v>9999</v>
      </c>
      <c r="M66" s="23" t="s">
        <v>82</v>
      </c>
      <c r="N66" s="21"/>
      <c r="O66" s="22">
        <v>9999</v>
      </c>
      <c r="P66" s="23" t="s">
        <v>82</v>
      </c>
      <c r="Q66" s="21"/>
      <c r="R66" s="22">
        <v>9999</v>
      </c>
      <c r="S66" s="23" t="s">
        <v>82</v>
      </c>
      <c r="U66" s="22">
        <v>9999</v>
      </c>
      <c r="V66" s="23" t="s">
        <v>82</v>
      </c>
      <c r="X66" s="22">
        <v>9999</v>
      </c>
      <c r="Y66" s="23" t="s">
        <v>82</v>
      </c>
      <c r="Z66" s="116"/>
      <c r="AA66" s="22">
        <v>9999</v>
      </c>
      <c r="AB66" s="23" t="s">
        <v>82</v>
      </c>
      <c r="AC66" s="116"/>
      <c r="AD66" s="22">
        <v>9999</v>
      </c>
      <c r="AE66" s="23" t="s">
        <v>82</v>
      </c>
      <c r="AF66" s="116"/>
      <c r="AG66" s="22">
        <v>9999</v>
      </c>
      <c r="AH66" s="23" t="s">
        <v>82</v>
      </c>
      <c r="AI66" s="116"/>
      <c r="AJ66" s="22">
        <v>9999</v>
      </c>
      <c r="AK66" s="23" t="s">
        <v>82</v>
      </c>
      <c r="AL66" s="116"/>
      <c r="AM66" s="116"/>
      <c r="AN66" s="116"/>
      <c r="AO66" s="116"/>
      <c r="AP66" s="116"/>
      <c r="AQ66" s="116"/>
      <c r="AR66" s="116"/>
      <c r="AS66" s="116"/>
      <c r="AT66" s="116"/>
      <c r="AU66" s="116"/>
    </row>
    <row r="67" spans="1:47" s="20" customFormat="1" ht="19.5" customHeight="1" thickTop="1" thickBot="1" x14ac:dyDescent="0.3">
      <c r="A67" s="209"/>
      <c r="C67" s="22">
        <v>9999</v>
      </c>
      <c r="D67" s="23" t="s">
        <v>82</v>
      </c>
      <c r="E67" s="21"/>
      <c r="F67" s="22">
        <v>9999</v>
      </c>
      <c r="G67" s="23" t="s">
        <v>82</v>
      </c>
      <c r="H67" s="21"/>
      <c r="I67" s="22">
        <v>9999</v>
      </c>
      <c r="J67" s="23" t="s">
        <v>82</v>
      </c>
      <c r="L67" s="22">
        <v>9999</v>
      </c>
      <c r="M67" s="23" t="s">
        <v>82</v>
      </c>
      <c r="N67" s="21"/>
      <c r="O67" s="22">
        <v>9999</v>
      </c>
      <c r="P67" s="23" t="s">
        <v>82</v>
      </c>
      <c r="Q67" s="21"/>
      <c r="R67" s="22">
        <v>9999</v>
      </c>
      <c r="S67" s="23" t="s">
        <v>82</v>
      </c>
      <c r="U67" s="22">
        <v>9999</v>
      </c>
      <c r="V67" s="23" t="s">
        <v>82</v>
      </c>
      <c r="X67" s="22">
        <v>9999</v>
      </c>
      <c r="Y67" s="23" t="s">
        <v>82</v>
      </c>
      <c r="Z67" s="116"/>
      <c r="AA67" s="22">
        <v>9999</v>
      </c>
      <c r="AB67" s="23" t="s">
        <v>82</v>
      </c>
      <c r="AC67" s="116"/>
      <c r="AD67" s="22">
        <v>9999</v>
      </c>
      <c r="AE67" s="23" t="s">
        <v>82</v>
      </c>
      <c r="AF67" s="116"/>
      <c r="AG67" s="22">
        <v>9999</v>
      </c>
      <c r="AH67" s="23" t="s">
        <v>82</v>
      </c>
      <c r="AI67" s="116"/>
      <c r="AJ67" s="22">
        <v>9999</v>
      </c>
      <c r="AK67" s="23" t="s">
        <v>82</v>
      </c>
      <c r="AL67" s="116"/>
      <c r="AM67" s="116"/>
      <c r="AN67" s="116"/>
      <c r="AO67" s="116"/>
      <c r="AP67" s="116"/>
      <c r="AQ67" s="116"/>
      <c r="AR67" s="116"/>
      <c r="AS67" s="116"/>
      <c r="AT67" s="116"/>
      <c r="AU67" s="116"/>
    </row>
    <row r="68" spans="1:47" s="20" customFormat="1" ht="19.5" customHeight="1" thickTop="1" thickBot="1" x14ac:dyDescent="0.3">
      <c r="A68" s="209"/>
      <c r="C68" s="22">
        <v>9999</v>
      </c>
      <c r="D68" s="23" t="s">
        <v>82</v>
      </c>
      <c r="E68" s="21"/>
      <c r="F68" s="22">
        <v>9999</v>
      </c>
      <c r="G68" s="23" t="s">
        <v>82</v>
      </c>
      <c r="H68" s="21"/>
      <c r="I68" s="22">
        <v>9999</v>
      </c>
      <c r="J68" s="23" t="s">
        <v>82</v>
      </c>
      <c r="L68" s="22">
        <v>9999</v>
      </c>
      <c r="M68" s="23" t="s">
        <v>82</v>
      </c>
      <c r="N68" s="21"/>
      <c r="O68" s="22">
        <v>9999</v>
      </c>
      <c r="P68" s="23" t="s">
        <v>82</v>
      </c>
      <c r="Q68" s="21"/>
      <c r="R68" s="22">
        <v>9999</v>
      </c>
      <c r="S68" s="23" t="s">
        <v>82</v>
      </c>
      <c r="U68" s="22">
        <v>9999</v>
      </c>
      <c r="V68" s="23" t="s">
        <v>82</v>
      </c>
      <c r="X68" s="22">
        <v>9999</v>
      </c>
      <c r="Y68" s="23" t="s">
        <v>82</v>
      </c>
      <c r="Z68" s="116"/>
      <c r="AA68" s="22">
        <v>9999</v>
      </c>
      <c r="AB68" s="23" t="s">
        <v>82</v>
      </c>
      <c r="AC68" s="116"/>
      <c r="AD68" s="22">
        <v>9999</v>
      </c>
      <c r="AE68" s="23" t="s">
        <v>82</v>
      </c>
      <c r="AF68" s="116"/>
      <c r="AG68" s="22">
        <v>9999</v>
      </c>
      <c r="AH68" s="23" t="s">
        <v>82</v>
      </c>
      <c r="AI68" s="116"/>
      <c r="AJ68" s="22">
        <v>9999</v>
      </c>
      <c r="AK68" s="23" t="s">
        <v>82</v>
      </c>
      <c r="AL68" s="116"/>
      <c r="AM68" s="116"/>
      <c r="AN68" s="116"/>
      <c r="AO68" s="116"/>
      <c r="AP68" s="116"/>
      <c r="AQ68" s="116"/>
      <c r="AR68" s="116"/>
      <c r="AS68" s="116"/>
      <c r="AT68" s="116"/>
      <c r="AU68" s="116"/>
    </row>
    <row r="69" spans="1:47" s="20" customFormat="1" ht="19.5" customHeight="1" thickTop="1" thickBot="1" x14ac:dyDescent="0.3">
      <c r="A69" s="209"/>
      <c r="C69" s="22">
        <v>9999</v>
      </c>
      <c r="D69" s="23" t="s">
        <v>82</v>
      </c>
      <c r="E69" s="21"/>
      <c r="F69" s="22">
        <v>9999</v>
      </c>
      <c r="G69" s="23" t="s">
        <v>82</v>
      </c>
      <c r="H69" s="21"/>
      <c r="I69" s="22">
        <v>9999</v>
      </c>
      <c r="J69" s="23" t="s">
        <v>82</v>
      </c>
      <c r="L69" s="22">
        <v>9999</v>
      </c>
      <c r="M69" s="23" t="s">
        <v>82</v>
      </c>
      <c r="N69" s="21"/>
      <c r="O69" s="22">
        <v>9999</v>
      </c>
      <c r="P69" s="23" t="s">
        <v>82</v>
      </c>
      <c r="Q69" s="21"/>
      <c r="R69" s="22">
        <v>9999</v>
      </c>
      <c r="S69" s="23" t="s">
        <v>82</v>
      </c>
      <c r="U69" s="22">
        <v>9999</v>
      </c>
      <c r="V69" s="23" t="s">
        <v>82</v>
      </c>
      <c r="X69" s="22">
        <v>9999</v>
      </c>
      <c r="Y69" s="23" t="s">
        <v>82</v>
      </c>
      <c r="Z69" s="116"/>
      <c r="AA69" s="22">
        <v>9999</v>
      </c>
      <c r="AB69" s="23" t="s">
        <v>82</v>
      </c>
      <c r="AC69" s="116"/>
      <c r="AD69" s="22">
        <v>9999</v>
      </c>
      <c r="AE69" s="23" t="s">
        <v>82</v>
      </c>
      <c r="AF69" s="116"/>
      <c r="AG69" s="22">
        <v>9999</v>
      </c>
      <c r="AH69" s="23" t="s">
        <v>82</v>
      </c>
      <c r="AI69" s="116"/>
      <c r="AJ69" s="22">
        <v>9999</v>
      </c>
      <c r="AK69" s="23" t="s">
        <v>82</v>
      </c>
      <c r="AL69" s="116"/>
      <c r="AM69" s="116"/>
      <c r="AN69" s="116"/>
      <c r="AO69" s="116"/>
      <c r="AP69" s="116"/>
      <c r="AQ69" s="116"/>
      <c r="AR69" s="116"/>
      <c r="AS69" s="116"/>
      <c r="AT69" s="116"/>
      <c r="AU69" s="116"/>
    </row>
    <row r="70" spans="1:47" s="20" customFormat="1" ht="19.5" customHeight="1" thickTop="1" thickBot="1" x14ac:dyDescent="0.3">
      <c r="A70" s="209"/>
      <c r="C70" s="22">
        <v>9999</v>
      </c>
      <c r="D70" s="23" t="s">
        <v>82</v>
      </c>
      <c r="E70" s="21"/>
      <c r="F70" s="22">
        <v>9999</v>
      </c>
      <c r="G70" s="23" t="s">
        <v>82</v>
      </c>
      <c r="H70" s="21"/>
      <c r="I70" s="22">
        <v>9999</v>
      </c>
      <c r="J70" s="23" t="s">
        <v>82</v>
      </c>
      <c r="L70" s="22">
        <v>9999</v>
      </c>
      <c r="M70" s="23" t="s">
        <v>82</v>
      </c>
      <c r="N70" s="21"/>
      <c r="O70" s="22">
        <v>9999</v>
      </c>
      <c r="P70" s="23" t="s">
        <v>82</v>
      </c>
      <c r="Q70" s="21"/>
      <c r="R70" s="22">
        <v>9999</v>
      </c>
      <c r="S70" s="23" t="s">
        <v>82</v>
      </c>
      <c r="U70" s="22">
        <v>9999</v>
      </c>
      <c r="V70" s="23" t="s">
        <v>82</v>
      </c>
      <c r="X70" s="22">
        <v>9999</v>
      </c>
      <c r="Y70" s="23" t="s">
        <v>82</v>
      </c>
      <c r="Z70" s="116"/>
      <c r="AA70" s="22">
        <v>9999</v>
      </c>
      <c r="AB70" s="23" t="s">
        <v>82</v>
      </c>
      <c r="AC70" s="116"/>
      <c r="AD70" s="22">
        <v>9999</v>
      </c>
      <c r="AE70" s="23" t="s">
        <v>82</v>
      </c>
      <c r="AF70" s="116"/>
      <c r="AG70" s="22">
        <v>9999</v>
      </c>
      <c r="AH70" s="23" t="s">
        <v>82</v>
      </c>
      <c r="AI70" s="116"/>
      <c r="AJ70" s="22">
        <v>9999</v>
      </c>
      <c r="AK70" s="23" t="s">
        <v>82</v>
      </c>
      <c r="AL70" s="116"/>
      <c r="AM70" s="116"/>
      <c r="AN70" s="116"/>
      <c r="AO70" s="116"/>
      <c r="AP70" s="116"/>
      <c r="AQ70" s="116"/>
      <c r="AR70" s="116"/>
      <c r="AS70" s="116"/>
      <c r="AT70" s="116"/>
      <c r="AU70" s="116"/>
    </row>
    <row r="71" spans="1:47" s="20" customFormat="1" ht="19.5" customHeight="1" thickTop="1" thickBot="1" x14ac:dyDescent="0.3">
      <c r="A71" s="209"/>
      <c r="C71" s="22">
        <v>9999</v>
      </c>
      <c r="D71" s="23" t="s">
        <v>82</v>
      </c>
      <c r="E71" s="21"/>
      <c r="F71" s="22">
        <v>9999</v>
      </c>
      <c r="G71" s="23" t="s">
        <v>82</v>
      </c>
      <c r="H71" s="21"/>
      <c r="I71" s="22">
        <v>9999</v>
      </c>
      <c r="J71" s="23" t="s">
        <v>82</v>
      </c>
      <c r="L71" s="22">
        <v>9999</v>
      </c>
      <c r="M71" s="23" t="s">
        <v>82</v>
      </c>
      <c r="N71" s="21"/>
      <c r="O71" s="22">
        <v>9999</v>
      </c>
      <c r="P71" s="23" t="s">
        <v>82</v>
      </c>
      <c r="Q71" s="21"/>
      <c r="R71" s="22">
        <v>9999</v>
      </c>
      <c r="S71" s="23" t="s">
        <v>82</v>
      </c>
      <c r="U71" s="22">
        <v>9999</v>
      </c>
      <c r="V71" s="23" t="s">
        <v>82</v>
      </c>
      <c r="X71" s="22">
        <v>9999</v>
      </c>
      <c r="Y71" s="23" t="s">
        <v>82</v>
      </c>
      <c r="Z71" s="116"/>
      <c r="AA71" s="22">
        <v>9999</v>
      </c>
      <c r="AB71" s="23" t="s">
        <v>82</v>
      </c>
      <c r="AC71" s="116"/>
      <c r="AD71" s="22">
        <v>9999</v>
      </c>
      <c r="AE71" s="23" t="s">
        <v>82</v>
      </c>
      <c r="AF71" s="116"/>
      <c r="AG71" s="22">
        <v>9999</v>
      </c>
      <c r="AH71" s="23" t="s">
        <v>82</v>
      </c>
      <c r="AI71" s="116"/>
      <c r="AJ71" s="22">
        <v>9999</v>
      </c>
      <c r="AK71" s="23" t="s">
        <v>82</v>
      </c>
      <c r="AL71" s="116"/>
      <c r="AM71" s="116"/>
      <c r="AN71" s="116"/>
      <c r="AO71" s="116"/>
      <c r="AP71" s="116"/>
      <c r="AQ71" s="116"/>
      <c r="AR71" s="116"/>
      <c r="AS71" s="116"/>
      <c r="AT71" s="116"/>
      <c r="AU71" s="116"/>
    </row>
    <row r="72" spans="1:47" s="20" customFormat="1" ht="19.5" customHeight="1" thickTop="1" thickBot="1" x14ac:dyDescent="0.3">
      <c r="A72" s="209"/>
      <c r="C72" s="22">
        <v>9999</v>
      </c>
      <c r="D72" s="23" t="s">
        <v>82</v>
      </c>
      <c r="E72" s="21"/>
      <c r="F72" s="22">
        <v>9999</v>
      </c>
      <c r="G72" s="23" t="s">
        <v>82</v>
      </c>
      <c r="H72" s="21"/>
      <c r="I72" s="22">
        <v>9999</v>
      </c>
      <c r="J72" s="23" t="s">
        <v>82</v>
      </c>
      <c r="L72" s="22">
        <v>9999</v>
      </c>
      <c r="M72" s="23" t="s">
        <v>82</v>
      </c>
      <c r="N72" s="21"/>
      <c r="O72" s="22">
        <v>9999</v>
      </c>
      <c r="P72" s="23" t="s">
        <v>82</v>
      </c>
      <c r="Q72" s="21"/>
      <c r="R72" s="22">
        <v>9999</v>
      </c>
      <c r="S72" s="23" t="s">
        <v>82</v>
      </c>
      <c r="U72" s="22">
        <v>9999</v>
      </c>
      <c r="V72" s="23" t="s">
        <v>82</v>
      </c>
      <c r="X72" s="22">
        <v>9999</v>
      </c>
      <c r="Y72" s="23" t="s">
        <v>82</v>
      </c>
      <c r="Z72" s="116"/>
      <c r="AA72" s="22">
        <v>9999</v>
      </c>
      <c r="AB72" s="23" t="s">
        <v>82</v>
      </c>
      <c r="AC72" s="116"/>
      <c r="AD72" s="22">
        <v>9999</v>
      </c>
      <c r="AE72" s="23" t="s">
        <v>82</v>
      </c>
      <c r="AF72" s="116"/>
      <c r="AG72" s="22">
        <v>9999</v>
      </c>
      <c r="AH72" s="23" t="s">
        <v>82</v>
      </c>
      <c r="AI72" s="116"/>
      <c r="AJ72" s="22">
        <v>9999</v>
      </c>
      <c r="AK72" s="23" t="s">
        <v>82</v>
      </c>
      <c r="AL72" s="116"/>
      <c r="AM72" s="116"/>
      <c r="AN72" s="116"/>
      <c r="AO72" s="116"/>
      <c r="AP72" s="116"/>
      <c r="AQ72" s="116"/>
      <c r="AR72" s="116"/>
      <c r="AS72" s="116"/>
      <c r="AT72" s="116"/>
      <c r="AU72" s="116"/>
    </row>
    <row r="73" spans="1:47" s="20" customFormat="1" ht="19.5" customHeight="1" thickTop="1" thickBot="1" x14ac:dyDescent="0.3">
      <c r="A73" s="209"/>
      <c r="C73" s="22">
        <v>9999</v>
      </c>
      <c r="D73" s="23" t="s">
        <v>82</v>
      </c>
      <c r="E73" s="21"/>
      <c r="F73" s="22">
        <v>9999</v>
      </c>
      <c r="G73" s="23" t="s">
        <v>82</v>
      </c>
      <c r="H73" s="21"/>
      <c r="I73" s="22">
        <v>9999</v>
      </c>
      <c r="J73" s="23" t="s">
        <v>82</v>
      </c>
      <c r="L73" s="22">
        <v>9999</v>
      </c>
      <c r="M73" s="23" t="s">
        <v>82</v>
      </c>
      <c r="N73" s="21"/>
      <c r="O73" s="22">
        <v>9999</v>
      </c>
      <c r="P73" s="23" t="s">
        <v>82</v>
      </c>
      <c r="Q73" s="21"/>
      <c r="R73" s="22">
        <v>9999</v>
      </c>
      <c r="S73" s="23" t="s">
        <v>82</v>
      </c>
      <c r="U73" s="22">
        <v>9999</v>
      </c>
      <c r="V73" s="23" t="s">
        <v>82</v>
      </c>
      <c r="X73" s="22">
        <v>9999</v>
      </c>
      <c r="Y73" s="23" t="s">
        <v>82</v>
      </c>
      <c r="Z73" s="116"/>
      <c r="AA73" s="22">
        <v>9999</v>
      </c>
      <c r="AB73" s="23" t="s">
        <v>82</v>
      </c>
      <c r="AC73" s="116"/>
      <c r="AD73" s="22">
        <v>9999</v>
      </c>
      <c r="AE73" s="23" t="s">
        <v>82</v>
      </c>
      <c r="AF73" s="116"/>
      <c r="AG73" s="22">
        <v>9999</v>
      </c>
      <c r="AH73" s="23" t="s">
        <v>82</v>
      </c>
      <c r="AI73" s="116"/>
      <c r="AJ73" s="22">
        <v>9999</v>
      </c>
      <c r="AK73" s="23" t="s">
        <v>82</v>
      </c>
      <c r="AL73" s="116"/>
      <c r="AM73" s="116"/>
      <c r="AN73" s="116"/>
      <c r="AO73" s="116"/>
      <c r="AP73" s="116"/>
      <c r="AQ73" s="116"/>
      <c r="AR73" s="116"/>
      <c r="AS73" s="116"/>
      <c r="AT73" s="116"/>
      <c r="AU73" s="116"/>
    </row>
    <row r="74" spans="1:47" s="20" customFormat="1" ht="19.5" customHeight="1" thickTop="1" thickBot="1" x14ac:dyDescent="0.3">
      <c r="A74" s="209"/>
      <c r="C74" s="22">
        <v>9999</v>
      </c>
      <c r="D74" s="23" t="s">
        <v>82</v>
      </c>
      <c r="E74" s="21"/>
      <c r="F74" s="22">
        <v>9999</v>
      </c>
      <c r="G74" s="23" t="s">
        <v>82</v>
      </c>
      <c r="H74" s="21"/>
      <c r="I74" s="22">
        <v>9999</v>
      </c>
      <c r="J74" s="23" t="s">
        <v>82</v>
      </c>
      <c r="L74" s="22">
        <v>9999</v>
      </c>
      <c r="M74" s="23" t="s">
        <v>82</v>
      </c>
      <c r="N74" s="21"/>
      <c r="O74" s="22">
        <v>9999</v>
      </c>
      <c r="P74" s="23" t="s">
        <v>82</v>
      </c>
      <c r="Q74" s="21"/>
      <c r="R74" s="22">
        <v>9999</v>
      </c>
      <c r="S74" s="23" t="s">
        <v>82</v>
      </c>
      <c r="U74" s="22">
        <v>9999</v>
      </c>
      <c r="V74" s="23" t="s">
        <v>82</v>
      </c>
      <c r="X74" s="22">
        <v>9999</v>
      </c>
      <c r="Y74" s="23" t="s">
        <v>82</v>
      </c>
      <c r="Z74" s="116"/>
      <c r="AA74" s="22">
        <v>9999</v>
      </c>
      <c r="AB74" s="23" t="s">
        <v>82</v>
      </c>
      <c r="AC74" s="116"/>
      <c r="AD74" s="22">
        <v>9999</v>
      </c>
      <c r="AE74" s="23" t="s">
        <v>82</v>
      </c>
      <c r="AF74" s="116"/>
      <c r="AG74" s="22">
        <v>9999</v>
      </c>
      <c r="AH74" s="23" t="s">
        <v>82</v>
      </c>
      <c r="AI74" s="116"/>
      <c r="AJ74" s="22">
        <v>9999</v>
      </c>
      <c r="AK74" s="23" t="s">
        <v>82</v>
      </c>
      <c r="AL74" s="116"/>
      <c r="AM74" s="116"/>
      <c r="AN74" s="116"/>
      <c r="AO74" s="116"/>
      <c r="AP74" s="116"/>
      <c r="AQ74" s="116"/>
      <c r="AR74" s="116"/>
      <c r="AS74" s="116"/>
      <c r="AT74" s="116"/>
      <c r="AU74" s="116"/>
    </row>
    <row r="75" spans="1:47" s="20" customFormat="1" ht="19.5" customHeight="1" thickTop="1" thickBot="1" x14ac:dyDescent="0.3">
      <c r="A75" s="209"/>
      <c r="C75" s="22">
        <v>9999</v>
      </c>
      <c r="D75" s="23" t="s">
        <v>82</v>
      </c>
      <c r="E75" s="21"/>
      <c r="F75" s="22">
        <v>9999</v>
      </c>
      <c r="G75" s="23" t="s">
        <v>82</v>
      </c>
      <c r="H75" s="21"/>
      <c r="I75" s="22">
        <v>9999</v>
      </c>
      <c r="J75" s="23" t="s">
        <v>82</v>
      </c>
      <c r="L75" s="22">
        <v>9999</v>
      </c>
      <c r="M75" s="23" t="s">
        <v>82</v>
      </c>
      <c r="N75" s="21"/>
      <c r="O75" s="22">
        <v>9999</v>
      </c>
      <c r="P75" s="23" t="s">
        <v>82</v>
      </c>
      <c r="Q75" s="21"/>
      <c r="R75" s="22">
        <v>9999</v>
      </c>
      <c r="S75" s="23" t="s">
        <v>82</v>
      </c>
      <c r="U75" s="22">
        <v>9999</v>
      </c>
      <c r="V75" s="23" t="s">
        <v>82</v>
      </c>
      <c r="X75" s="22">
        <v>9999</v>
      </c>
      <c r="Y75" s="23" t="s">
        <v>82</v>
      </c>
      <c r="Z75" s="116"/>
      <c r="AA75" s="22">
        <v>9999</v>
      </c>
      <c r="AB75" s="23" t="s">
        <v>82</v>
      </c>
      <c r="AC75" s="116"/>
      <c r="AD75" s="22">
        <v>9999</v>
      </c>
      <c r="AE75" s="23" t="s">
        <v>82</v>
      </c>
      <c r="AF75" s="116"/>
      <c r="AG75" s="22">
        <v>9999</v>
      </c>
      <c r="AH75" s="23" t="s">
        <v>82</v>
      </c>
      <c r="AI75" s="116"/>
      <c r="AJ75" s="22">
        <v>9999</v>
      </c>
      <c r="AK75" s="23" t="s">
        <v>82</v>
      </c>
      <c r="AL75" s="116"/>
      <c r="AM75" s="116"/>
      <c r="AN75" s="116"/>
      <c r="AO75" s="116"/>
      <c r="AP75" s="116"/>
      <c r="AQ75" s="116"/>
      <c r="AR75" s="116"/>
      <c r="AS75" s="116"/>
      <c r="AT75" s="116"/>
      <c r="AU75" s="116"/>
    </row>
    <row r="76" spans="1:47" s="20" customFormat="1" ht="19.5" customHeight="1" thickTop="1" thickBot="1" x14ac:dyDescent="0.3">
      <c r="A76" s="209"/>
      <c r="C76" s="22">
        <v>9999</v>
      </c>
      <c r="D76" s="23" t="s">
        <v>82</v>
      </c>
      <c r="E76" s="21"/>
      <c r="F76" s="22">
        <v>9999</v>
      </c>
      <c r="G76" s="23" t="s">
        <v>82</v>
      </c>
      <c r="H76" s="21"/>
      <c r="I76" s="22">
        <v>9999</v>
      </c>
      <c r="J76" s="23" t="s">
        <v>82</v>
      </c>
      <c r="L76" s="22">
        <v>9999</v>
      </c>
      <c r="M76" s="23" t="s">
        <v>82</v>
      </c>
      <c r="N76" s="21"/>
      <c r="O76" s="22">
        <v>9999</v>
      </c>
      <c r="P76" s="23" t="s">
        <v>82</v>
      </c>
      <c r="Q76" s="21"/>
      <c r="R76" s="22">
        <v>9999</v>
      </c>
      <c r="S76" s="23" t="s">
        <v>82</v>
      </c>
      <c r="U76" s="22">
        <v>9999</v>
      </c>
      <c r="V76" s="23" t="s">
        <v>82</v>
      </c>
      <c r="X76" s="22">
        <v>9999</v>
      </c>
      <c r="Y76" s="23" t="s">
        <v>82</v>
      </c>
      <c r="Z76" s="116"/>
      <c r="AA76" s="22">
        <v>9999</v>
      </c>
      <c r="AB76" s="23" t="s">
        <v>82</v>
      </c>
      <c r="AC76" s="116"/>
      <c r="AD76" s="22">
        <v>9999</v>
      </c>
      <c r="AE76" s="23" t="s">
        <v>82</v>
      </c>
      <c r="AF76" s="116"/>
      <c r="AG76" s="22">
        <v>9999</v>
      </c>
      <c r="AH76" s="23" t="s">
        <v>82</v>
      </c>
      <c r="AI76" s="116"/>
      <c r="AJ76" s="22">
        <v>9999</v>
      </c>
      <c r="AK76" s="23" t="s">
        <v>82</v>
      </c>
      <c r="AL76" s="116"/>
      <c r="AM76" s="116"/>
      <c r="AN76" s="116"/>
      <c r="AO76" s="116"/>
      <c r="AP76" s="116"/>
      <c r="AQ76" s="116"/>
      <c r="AR76" s="116"/>
      <c r="AS76" s="116"/>
      <c r="AT76" s="116"/>
      <c r="AU76" s="116"/>
    </row>
    <row r="77" spans="1:47" s="20" customFormat="1" ht="19.5" customHeight="1" thickTop="1" thickBot="1" x14ac:dyDescent="0.3">
      <c r="A77" s="209"/>
      <c r="C77" s="22">
        <v>9999</v>
      </c>
      <c r="D77" s="23" t="s">
        <v>82</v>
      </c>
      <c r="E77" s="21"/>
      <c r="F77" s="22">
        <v>9999</v>
      </c>
      <c r="G77" s="23" t="s">
        <v>82</v>
      </c>
      <c r="H77" s="21"/>
      <c r="I77" s="22">
        <v>9999</v>
      </c>
      <c r="J77" s="23" t="s">
        <v>82</v>
      </c>
      <c r="L77" s="22">
        <v>9999</v>
      </c>
      <c r="M77" s="23" t="s">
        <v>82</v>
      </c>
      <c r="N77" s="21"/>
      <c r="O77" s="22">
        <v>9999</v>
      </c>
      <c r="P77" s="23" t="s">
        <v>82</v>
      </c>
      <c r="Q77" s="21"/>
      <c r="R77" s="22">
        <v>9999</v>
      </c>
      <c r="S77" s="23" t="s">
        <v>82</v>
      </c>
      <c r="U77" s="22">
        <v>9999</v>
      </c>
      <c r="V77" s="23" t="s">
        <v>82</v>
      </c>
      <c r="X77" s="22">
        <v>9999</v>
      </c>
      <c r="Y77" s="23" t="s">
        <v>82</v>
      </c>
      <c r="Z77" s="116"/>
      <c r="AA77" s="22">
        <v>9999</v>
      </c>
      <c r="AB77" s="23" t="s">
        <v>82</v>
      </c>
      <c r="AC77" s="116"/>
      <c r="AD77" s="22">
        <v>9999</v>
      </c>
      <c r="AE77" s="23" t="s">
        <v>82</v>
      </c>
      <c r="AF77" s="116"/>
      <c r="AG77" s="22">
        <v>9999</v>
      </c>
      <c r="AH77" s="23" t="s">
        <v>82</v>
      </c>
      <c r="AI77" s="116"/>
      <c r="AJ77" s="22">
        <v>9999</v>
      </c>
      <c r="AK77" s="23" t="s">
        <v>82</v>
      </c>
      <c r="AL77" s="116"/>
      <c r="AM77" s="116"/>
      <c r="AN77" s="116"/>
      <c r="AO77" s="116"/>
      <c r="AP77" s="116"/>
      <c r="AQ77" s="116"/>
      <c r="AR77" s="116"/>
      <c r="AS77" s="116"/>
      <c r="AT77" s="116"/>
      <c r="AU77" s="116"/>
    </row>
    <row r="78" spans="1:47" s="20" customFormat="1" ht="19.5" customHeight="1" thickTop="1" thickBot="1" x14ac:dyDescent="0.3">
      <c r="A78" s="209"/>
      <c r="C78" s="22">
        <v>9999</v>
      </c>
      <c r="D78" s="23" t="s">
        <v>82</v>
      </c>
      <c r="E78" s="21"/>
      <c r="F78" s="22">
        <v>9999</v>
      </c>
      <c r="G78" s="23" t="s">
        <v>82</v>
      </c>
      <c r="H78" s="21"/>
      <c r="I78" s="22">
        <v>9999</v>
      </c>
      <c r="J78" s="23" t="s">
        <v>82</v>
      </c>
      <c r="L78" s="22">
        <v>9999</v>
      </c>
      <c r="M78" s="23" t="s">
        <v>82</v>
      </c>
      <c r="N78" s="21"/>
      <c r="O78" s="22">
        <v>9999</v>
      </c>
      <c r="P78" s="23" t="s">
        <v>82</v>
      </c>
      <c r="Q78" s="21"/>
      <c r="R78" s="22">
        <v>9999</v>
      </c>
      <c r="S78" s="23" t="s">
        <v>82</v>
      </c>
      <c r="U78" s="22">
        <v>9999</v>
      </c>
      <c r="V78" s="23" t="s">
        <v>82</v>
      </c>
      <c r="X78" s="22">
        <v>9999</v>
      </c>
      <c r="Y78" s="23" t="s">
        <v>82</v>
      </c>
      <c r="Z78" s="116"/>
      <c r="AA78" s="22">
        <v>9999</v>
      </c>
      <c r="AB78" s="23" t="s">
        <v>82</v>
      </c>
      <c r="AC78" s="116"/>
      <c r="AD78" s="22">
        <v>9999</v>
      </c>
      <c r="AE78" s="23" t="s">
        <v>82</v>
      </c>
      <c r="AF78" s="116"/>
      <c r="AG78" s="22">
        <v>9999</v>
      </c>
      <c r="AH78" s="23" t="s">
        <v>82</v>
      </c>
      <c r="AI78" s="116"/>
      <c r="AJ78" s="22">
        <v>9999</v>
      </c>
      <c r="AK78" s="23" t="s">
        <v>82</v>
      </c>
      <c r="AL78" s="116"/>
      <c r="AM78" s="116"/>
      <c r="AN78" s="116"/>
      <c r="AO78" s="116"/>
      <c r="AP78" s="116"/>
      <c r="AQ78" s="116"/>
      <c r="AR78" s="116"/>
      <c r="AS78" s="116"/>
      <c r="AT78" s="116"/>
      <c r="AU78" s="116"/>
    </row>
    <row r="79" spans="1:47" s="20" customFormat="1" ht="19.5" customHeight="1" thickTop="1" thickBot="1" x14ac:dyDescent="0.3">
      <c r="A79" s="209"/>
      <c r="C79" s="22">
        <v>9999</v>
      </c>
      <c r="D79" s="23" t="s">
        <v>82</v>
      </c>
      <c r="E79" s="21"/>
      <c r="F79" s="22">
        <v>9999</v>
      </c>
      <c r="G79" s="23" t="s">
        <v>82</v>
      </c>
      <c r="H79" s="21"/>
      <c r="I79" s="22">
        <v>9999</v>
      </c>
      <c r="J79" s="23" t="s">
        <v>82</v>
      </c>
      <c r="L79" s="22">
        <v>9999</v>
      </c>
      <c r="M79" s="23" t="s">
        <v>82</v>
      </c>
      <c r="N79" s="21"/>
      <c r="O79" s="22">
        <v>9999</v>
      </c>
      <c r="P79" s="23" t="s">
        <v>82</v>
      </c>
      <c r="Q79" s="21"/>
      <c r="R79" s="22">
        <v>9999</v>
      </c>
      <c r="S79" s="23" t="s">
        <v>82</v>
      </c>
      <c r="U79" s="22">
        <v>9999</v>
      </c>
      <c r="V79" s="23" t="s">
        <v>82</v>
      </c>
      <c r="X79" s="22">
        <v>9999</v>
      </c>
      <c r="Y79" s="23" t="s">
        <v>82</v>
      </c>
      <c r="Z79" s="116"/>
      <c r="AA79" s="22">
        <v>9999</v>
      </c>
      <c r="AB79" s="23" t="s">
        <v>82</v>
      </c>
      <c r="AC79" s="116"/>
      <c r="AD79" s="22">
        <v>9999</v>
      </c>
      <c r="AE79" s="23" t="s">
        <v>82</v>
      </c>
      <c r="AF79" s="116"/>
      <c r="AG79" s="22">
        <v>9999</v>
      </c>
      <c r="AH79" s="23" t="s">
        <v>82</v>
      </c>
      <c r="AI79" s="116"/>
      <c r="AJ79" s="22">
        <v>9999</v>
      </c>
      <c r="AK79" s="23" t="s">
        <v>82</v>
      </c>
      <c r="AL79" s="116"/>
      <c r="AM79" s="116"/>
      <c r="AN79" s="116"/>
      <c r="AO79" s="116"/>
      <c r="AP79" s="116"/>
      <c r="AQ79" s="116"/>
      <c r="AR79" s="116"/>
      <c r="AS79" s="116"/>
      <c r="AT79" s="116"/>
      <c r="AU79" s="116"/>
    </row>
    <row r="80" spans="1:47" s="20" customFormat="1" ht="19.5" customHeight="1" thickTop="1" thickBot="1" x14ac:dyDescent="0.3">
      <c r="A80" s="209"/>
      <c r="C80" s="22">
        <v>9999</v>
      </c>
      <c r="D80" s="23" t="s">
        <v>82</v>
      </c>
      <c r="E80" s="21"/>
      <c r="F80" s="22">
        <v>9999</v>
      </c>
      <c r="G80" s="23" t="s">
        <v>82</v>
      </c>
      <c r="H80" s="21"/>
      <c r="I80" s="22">
        <v>9999</v>
      </c>
      <c r="J80" s="23" t="s">
        <v>82</v>
      </c>
      <c r="L80" s="22">
        <v>9999</v>
      </c>
      <c r="M80" s="23" t="s">
        <v>82</v>
      </c>
      <c r="N80" s="21"/>
      <c r="O80" s="22">
        <v>9999</v>
      </c>
      <c r="P80" s="23" t="s">
        <v>82</v>
      </c>
      <c r="Q80" s="21"/>
      <c r="R80" s="22">
        <v>9999</v>
      </c>
      <c r="S80" s="23" t="s">
        <v>82</v>
      </c>
      <c r="U80" s="22">
        <v>9999</v>
      </c>
      <c r="V80" s="23" t="s">
        <v>82</v>
      </c>
      <c r="X80" s="22">
        <v>9999</v>
      </c>
      <c r="Y80" s="23" t="s">
        <v>82</v>
      </c>
      <c r="Z80" s="116"/>
      <c r="AA80" s="22">
        <v>9999</v>
      </c>
      <c r="AB80" s="23" t="s">
        <v>82</v>
      </c>
      <c r="AC80" s="116"/>
      <c r="AD80" s="22">
        <v>9999</v>
      </c>
      <c r="AE80" s="23" t="s">
        <v>82</v>
      </c>
      <c r="AF80" s="116"/>
      <c r="AG80" s="22">
        <v>9999</v>
      </c>
      <c r="AH80" s="23" t="s">
        <v>82</v>
      </c>
      <c r="AI80" s="116"/>
      <c r="AJ80" s="22">
        <v>9999</v>
      </c>
      <c r="AK80" s="23" t="s">
        <v>82</v>
      </c>
      <c r="AL80" s="116"/>
      <c r="AM80" s="116"/>
      <c r="AN80" s="116"/>
      <c r="AO80" s="116"/>
      <c r="AP80" s="116"/>
      <c r="AQ80" s="116"/>
      <c r="AR80" s="116"/>
      <c r="AS80" s="116"/>
      <c r="AT80" s="116"/>
      <c r="AU80" s="116"/>
    </row>
    <row r="81" spans="1:47" s="20" customFormat="1" ht="19.5" customHeight="1" thickTop="1" thickBot="1" x14ac:dyDescent="0.3">
      <c r="A81" s="209"/>
      <c r="C81" s="22">
        <v>9999</v>
      </c>
      <c r="D81" s="23" t="s">
        <v>82</v>
      </c>
      <c r="E81" s="21"/>
      <c r="F81" s="22">
        <v>9999</v>
      </c>
      <c r="G81" s="23" t="s">
        <v>82</v>
      </c>
      <c r="H81" s="21"/>
      <c r="I81" s="22">
        <v>9999</v>
      </c>
      <c r="J81" s="23" t="s">
        <v>82</v>
      </c>
      <c r="L81" s="22">
        <v>9999</v>
      </c>
      <c r="M81" s="23" t="s">
        <v>82</v>
      </c>
      <c r="N81" s="21"/>
      <c r="O81" s="22">
        <v>9999</v>
      </c>
      <c r="P81" s="23" t="s">
        <v>82</v>
      </c>
      <c r="Q81" s="21"/>
      <c r="R81" s="22">
        <v>9999</v>
      </c>
      <c r="S81" s="23" t="s">
        <v>82</v>
      </c>
      <c r="U81" s="22">
        <v>9999</v>
      </c>
      <c r="V81" s="23" t="s">
        <v>82</v>
      </c>
      <c r="X81" s="22">
        <v>9999</v>
      </c>
      <c r="Y81" s="23" t="s">
        <v>82</v>
      </c>
      <c r="Z81" s="116"/>
      <c r="AA81" s="22">
        <v>9999</v>
      </c>
      <c r="AB81" s="23" t="s">
        <v>82</v>
      </c>
      <c r="AC81" s="116"/>
      <c r="AD81" s="22">
        <v>9999</v>
      </c>
      <c r="AE81" s="23" t="s">
        <v>82</v>
      </c>
      <c r="AF81" s="116"/>
      <c r="AG81" s="22">
        <v>9999</v>
      </c>
      <c r="AH81" s="23" t="s">
        <v>82</v>
      </c>
      <c r="AI81" s="116"/>
      <c r="AJ81" s="22">
        <v>9999</v>
      </c>
      <c r="AK81" s="23" t="s">
        <v>82</v>
      </c>
      <c r="AL81" s="116"/>
      <c r="AM81" s="116"/>
      <c r="AN81" s="116"/>
      <c r="AO81" s="116"/>
      <c r="AP81" s="116"/>
      <c r="AQ81" s="116"/>
      <c r="AR81" s="116"/>
      <c r="AS81" s="116"/>
      <c r="AT81" s="116"/>
      <c r="AU81" s="116"/>
    </row>
    <row r="82" spans="1:47" s="20" customFormat="1" ht="19.5" customHeight="1" thickTop="1" thickBot="1" x14ac:dyDescent="0.3">
      <c r="A82" s="209"/>
      <c r="C82" s="22">
        <v>9999</v>
      </c>
      <c r="D82" s="23" t="s">
        <v>82</v>
      </c>
      <c r="E82" s="21"/>
      <c r="F82" s="22">
        <v>9999</v>
      </c>
      <c r="G82" s="23" t="s">
        <v>82</v>
      </c>
      <c r="H82" s="21"/>
      <c r="I82" s="22">
        <v>9999</v>
      </c>
      <c r="J82" s="23" t="s">
        <v>82</v>
      </c>
      <c r="L82" s="22">
        <v>9999</v>
      </c>
      <c r="M82" s="23" t="s">
        <v>82</v>
      </c>
      <c r="N82" s="21"/>
      <c r="O82" s="22">
        <v>9999</v>
      </c>
      <c r="P82" s="23" t="s">
        <v>82</v>
      </c>
      <c r="Q82" s="21"/>
      <c r="R82" s="22">
        <v>9999</v>
      </c>
      <c r="S82" s="23" t="s">
        <v>82</v>
      </c>
      <c r="U82" s="22">
        <v>9999</v>
      </c>
      <c r="V82" s="23" t="s">
        <v>82</v>
      </c>
      <c r="X82" s="22">
        <v>9999</v>
      </c>
      <c r="Y82" s="23" t="s">
        <v>82</v>
      </c>
      <c r="Z82" s="116"/>
      <c r="AA82" s="22">
        <v>9999</v>
      </c>
      <c r="AB82" s="23" t="s">
        <v>82</v>
      </c>
      <c r="AC82" s="116"/>
      <c r="AD82" s="22">
        <v>9999</v>
      </c>
      <c r="AE82" s="23" t="s">
        <v>82</v>
      </c>
      <c r="AF82" s="116"/>
      <c r="AG82" s="22">
        <v>9999</v>
      </c>
      <c r="AH82" s="23" t="s">
        <v>82</v>
      </c>
      <c r="AI82" s="116"/>
      <c r="AJ82" s="22">
        <v>9999</v>
      </c>
      <c r="AK82" s="23" t="s">
        <v>82</v>
      </c>
      <c r="AL82" s="116"/>
      <c r="AM82" s="116"/>
      <c r="AN82" s="116"/>
      <c r="AO82" s="116"/>
      <c r="AP82" s="116"/>
      <c r="AQ82" s="116"/>
      <c r="AR82" s="116"/>
      <c r="AS82" s="116"/>
      <c r="AT82" s="116"/>
      <c r="AU82" s="116"/>
    </row>
    <row r="83" spans="1:47" s="20" customFormat="1" ht="19.5" customHeight="1" thickTop="1" thickBot="1" x14ac:dyDescent="0.3">
      <c r="A83" s="209"/>
      <c r="C83" s="22">
        <v>9999</v>
      </c>
      <c r="D83" s="23" t="s">
        <v>82</v>
      </c>
      <c r="E83" s="21"/>
      <c r="F83" s="22">
        <v>9999</v>
      </c>
      <c r="G83" s="23" t="s">
        <v>82</v>
      </c>
      <c r="H83" s="21"/>
      <c r="I83" s="22">
        <v>9999</v>
      </c>
      <c r="J83" s="23" t="s">
        <v>82</v>
      </c>
      <c r="L83" s="22">
        <v>9999</v>
      </c>
      <c r="M83" s="23" t="s">
        <v>82</v>
      </c>
      <c r="N83" s="21"/>
      <c r="O83" s="22">
        <v>9999</v>
      </c>
      <c r="P83" s="23" t="s">
        <v>82</v>
      </c>
      <c r="Q83" s="21"/>
      <c r="R83" s="22">
        <v>9999</v>
      </c>
      <c r="S83" s="23" t="s">
        <v>82</v>
      </c>
      <c r="U83" s="22">
        <v>9999</v>
      </c>
      <c r="V83" s="23" t="s">
        <v>82</v>
      </c>
      <c r="X83" s="22">
        <v>9999</v>
      </c>
      <c r="Y83" s="23" t="s">
        <v>82</v>
      </c>
      <c r="Z83" s="116"/>
      <c r="AA83" s="22">
        <v>9999</v>
      </c>
      <c r="AB83" s="23" t="s">
        <v>82</v>
      </c>
      <c r="AC83" s="116"/>
      <c r="AD83" s="22">
        <v>9999</v>
      </c>
      <c r="AE83" s="23" t="s">
        <v>82</v>
      </c>
      <c r="AF83" s="116"/>
      <c r="AG83" s="22">
        <v>9999</v>
      </c>
      <c r="AH83" s="23" t="s">
        <v>82</v>
      </c>
      <c r="AI83" s="116"/>
      <c r="AJ83" s="22">
        <v>9999</v>
      </c>
      <c r="AK83" s="23" t="s">
        <v>82</v>
      </c>
      <c r="AL83" s="116"/>
      <c r="AM83" s="116"/>
      <c r="AN83" s="116"/>
      <c r="AO83" s="116"/>
      <c r="AP83" s="116"/>
      <c r="AQ83" s="116"/>
      <c r="AR83" s="116"/>
      <c r="AS83" s="116"/>
      <c r="AT83" s="116"/>
      <c r="AU83" s="116"/>
    </row>
    <row r="84" spans="1:47" s="20" customFormat="1" ht="19.5" customHeight="1" thickTop="1" thickBot="1" x14ac:dyDescent="0.3">
      <c r="A84" s="209"/>
      <c r="C84" s="22">
        <v>9999</v>
      </c>
      <c r="D84" s="23" t="s">
        <v>82</v>
      </c>
      <c r="E84" s="21"/>
      <c r="F84" s="22">
        <v>9999</v>
      </c>
      <c r="G84" s="23" t="s">
        <v>82</v>
      </c>
      <c r="H84" s="21"/>
      <c r="I84" s="22">
        <v>9999</v>
      </c>
      <c r="J84" s="23" t="s">
        <v>82</v>
      </c>
      <c r="L84" s="22">
        <v>9999</v>
      </c>
      <c r="M84" s="23" t="s">
        <v>82</v>
      </c>
      <c r="N84" s="21"/>
      <c r="O84" s="22">
        <v>9999</v>
      </c>
      <c r="P84" s="23" t="s">
        <v>82</v>
      </c>
      <c r="Q84" s="21"/>
      <c r="R84" s="22">
        <v>9999</v>
      </c>
      <c r="S84" s="23" t="s">
        <v>82</v>
      </c>
      <c r="U84" s="22">
        <v>9999</v>
      </c>
      <c r="V84" s="23" t="s">
        <v>82</v>
      </c>
      <c r="X84" s="22">
        <v>9999</v>
      </c>
      <c r="Y84" s="23" t="s">
        <v>82</v>
      </c>
      <c r="Z84" s="116"/>
      <c r="AA84" s="22">
        <v>9999</v>
      </c>
      <c r="AB84" s="23" t="s">
        <v>82</v>
      </c>
      <c r="AC84" s="116"/>
      <c r="AD84" s="22">
        <v>9999</v>
      </c>
      <c r="AE84" s="23" t="s">
        <v>82</v>
      </c>
      <c r="AF84" s="116"/>
      <c r="AG84" s="22">
        <v>9999</v>
      </c>
      <c r="AH84" s="23" t="s">
        <v>82</v>
      </c>
      <c r="AI84" s="116"/>
      <c r="AJ84" s="22">
        <v>9999</v>
      </c>
      <c r="AK84" s="23" t="s">
        <v>82</v>
      </c>
      <c r="AL84" s="116"/>
      <c r="AM84" s="116"/>
      <c r="AN84" s="116"/>
      <c r="AO84" s="116"/>
      <c r="AP84" s="116"/>
      <c r="AQ84" s="116"/>
      <c r="AR84" s="116"/>
      <c r="AS84" s="116"/>
      <c r="AT84" s="116"/>
      <c r="AU84" s="116"/>
    </row>
    <row r="85" spans="1:47" s="20" customFormat="1" ht="19.5" customHeight="1" thickTop="1" thickBot="1" x14ac:dyDescent="0.3">
      <c r="A85" s="209"/>
      <c r="C85" s="22">
        <v>9999</v>
      </c>
      <c r="D85" s="23" t="s">
        <v>82</v>
      </c>
      <c r="E85" s="21"/>
      <c r="F85" s="22">
        <v>9999</v>
      </c>
      <c r="G85" s="23" t="s">
        <v>82</v>
      </c>
      <c r="H85" s="21"/>
      <c r="I85" s="22">
        <v>9999</v>
      </c>
      <c r="J85" s="23" t="s">
        <v>82</v>
      </c>
      <c r="L85" s="22">
        <v>9999</v>
      </c>
      <c r="M85" s="23" t="s">
        <v>82</v>
      </c>
      <c r="N85" s="21"/>
      <c r="O85" s="22">
        <v>9999</v>
      </c>
      <c r="P85" s="23" t="s">
        <v>82</v>
      </c>
      <c r="Q85" s="21"/>
      <c r="R85" s="22">
        <v>9999</v>
      </c>
      <c r="S85" s="23" t="s">
        <v>82</v>
      </c>
      <c r="U85" s="22">
        <v>9999</v>
      </c>
      <c r="V85" s="23" t="s">
        <v>82</v>
      </c>
      <c r="X85" s="22">
        <v>9999</v>
      </c>
      <c r="Y85" s="23" t="s">
        <v>82</v>
      </c>
      <c r="Z85" s="116"/>
      <c r="AA85" s="22">
        <v>9999</v>
      </c>
      <c r="AB85" s="23" t="s">
        <v>82</v>
      </c>
      <c r="AC85" s="116"/>
      <c r="AD85" s="22">
        <v>9999</v>
      </c>
      <c r="AE85" s="23" t="s">
        <v>82</v>
      </c>
      <c r="AF85" s="116"/>
      <c r="AG85" s="22">
        <v>9999</v>
      </c>
      <c r="AH85" s="23" t="s">
        <v>82</v>
      </c>
      <c r="AI85" s="116"/>
      <c r="AJ85" s="22">
        <v>9999</v>
      </c>
      <c r="AK85" s="23" t="s">
        <v>82</v>
      </c>
      <c r="AL85" s="116"/>
      <c r="AM85" s="116"/>
      <c r="AN85" s="116"/>
      <c r="AO85" s="116"/>
      <c r="AP85" s="116"/>
      <c r="AQ85" s="116"/>
      <c r="AR85" s="116"/>
      <c r="AS85" s="116"/>
      <c r="AT85" s="116"/>
      <c r="AU85" s="116"/>
    </row>
    <row r="86" spans="1:47" s="20" customFormat="1" ht="19.5" customHeight="1" thickTop="1" thickBot="1" x14ac:dyDescent="0.3">
      <c r="A86" s="209"/>
      <c r="C86" s="22">
        <v>9999</v>
      </c>
      <c r="D86" s="23" t="s">
        <v>82</v>
      </c>
      <c r="E86" s="21"/>
      <c r="F86" s="22">
        <v>9999</v>
      </c>
      <c r="G86" s="23" t="s">
        <v>82</v>
      </c>
      <c r="H86" s="21"/>
      <c r="I86" s="22">
        <v>9999</v>
      </c>
      <c r="J86" s="23" t="s">
        <v>82</v>
      </c>
      <c r="L86" s="22">
        <v>9999</v>
      </c>
      <c r="M86" s="23" t="s">
        <v>82</v>
      </c>
      <c r="N86" s="21"/>
      <c r="O86" s="22">
        <v>9999</v>
      </c>
      <c r="P86" s="23" t="s">
        <v>82</v>
      </c>
      <c r="Q86" s="21"/>
      <c r="R86" s="22">
        <v>9999</v>
      </c>
      <c r="S86" s="23" t="s">
        <v>82</v>
      </c>
      <c r="U86" s="22">
        <v>9999</v>
      </c>
      <c r="V86" s="23" t="s">
        <v>82</v>
      </c>
      <c r="X86" s="22">
        <v>9999</v>
      </c>
      <c r="Y86" s="23" t="s">
        <v>82</v>
      </c>
      <c r="Z86" s="116"/>
      <c r="AA86" s="22">
        <v>9999</v>
      </c>
      <c r="AB86" s="23" t="s">
        <v>82</v>
      </c>
      <c r="AC86" s="116"/>
      <c r="AD86" s="22">
        <v>9999</v>
      </c>
      <c r="AE86" s="23" t="s">
        <v>82</v>
      </c>
      <c r="AF86" s="116"/>
      <c r="AG86" s="22">
        <v>9999</v>
      </c>
      <c r="AH86" s="23" t="s">
        <v>82</v>
      </c>
      <c r="AI86" s="116"/>
      <c r="AJ86" s="22">
        <v>9999</v>
      </c>
      <c r="AK86" s="23" t="s">
        <v>82</v>
      </c>
      <c r="AL86" s="116"/>
      <c r="AM86" s="116"/>
      <c r="AN86" s="116"/>
      <c r="AO86" s="116"/>
      <c r="AP86" s="116"/>
      <c r="AQ86" s="116"/>
      <c r="AR86" s="116"/>
      <c r="AS86" s="116"/>
      <c r="AT86" s="116"/>
      <c r="AU86" s="116"/>
    </row>
    <row r="87" spans="1:47" s="20" customFormat="1" ht="19.5" customHeight="1" thickTop="1" thickBot="1" x14ac:dyDescent="0.3">
      <c r="A87" s="209"/>
      <c r="C87" s="22">
        <v>9999</v>
      </c>
      <c r="D87" s="23" t="s">
        <v>82</v>
      </c>
      <c r="E87" s="21"/>
      <c r="F87" s="22">
        <v>9999</v>
      </c>
      <c r="G87" s="23" t="s">
        <v>82</v>
      </c>
      <c r="H87" s="21"/>
      <c r="I87" s="22">
        <v>9999</v>
      </c>
      <c r="J87" s="23" t="s">
        <v>82</v>
      </c>
      <c r="L87" s="22">
        <v>9999</v>
      </c>
      <c r="M87" s="23" t="s">
        <v>82</v>
      </c>
      <c r="N87" s="21"/>
      <c r="O87" s="22">
        <v>9999</v>
      </c>
      <c r="P87" s="23" t="s">
        <v>82</v>
      </c>
      <c r="Q87" s="21"/>
      <c r="R87" s="22">
        <v>9999</v>
      </c>
      <c r="S87" s="23" t="s">
        <v>82</v>
      </c>
      <c r="U87" s="22">
        <v>9999</v>
      </c>
      <c r="V87" s="23" t="s">
        <v>82</v>
      </c>
      <c r="X87" s="22">
        <v>9999</v>
      </c>
      <c r="Y87" s="23" t="s">
        <v>82</v>
      </c>
      <c r="Z87" s="116"/>
      <c r="AA87" s="22">
        <v>9999</v>
      </c>
      <c r="AB87" s="23" t="s">
        <v>82</v>
      </c>
      <c r="AC87" s="116"/>
      <c r="AD87" s="22">
        <v>9999</v>
      </c>
      <c r="AE87" s="23" t="s">
        <v>82</v>
      </c>
      <c r="AF87" s="116"/>
      <c r="AG87" s="22">
        <v>9999</v>
      </c>
      <c r="AH87" s="23" t="s">
        <v>82</v>
      </c>
      <c r="AI87" s="116"/>
      <c r="AJ87" s="22">
        <v>9999</v>
      </c>
      <c r="AK87" s="23" t="s">
        <v>82</v>
      </c>
      <c r="AL87" s="116"/>
      <c r="AM87" s="116"/>
      <c r="AN87" s="116"/>
      <c r="AO87" s="116"/>
      <c r="AP87" s="116"/>
      <c r="AQ87" s="116"/>
      <c r="AR87" s="116"/>
      <c r="AS87" s="116"/>
      <c r="AT87" s="116"/>
      <c r="AU87" s="116"/>
    </row>
    <row r="88" spans="1:47" s="20" customFormat="1" ht="19.5" customHeight="1" thickTop="1" thickBot="1" x14ac:dyDescent="0.3">
      <c r="A88" s="209"/>
      <c r="C88" s="22">
        <v>9999</v>
      </c>
      <c r="D88" s="23" t="s">
        <v>82</v>
      </c>
      <c r="E88" s="21"/>
      <c r="F88" s="22">
        <v>9999</v>
      </c>
      <c r="G88" s="23" t="s">
        <v>82</v>
      </c>
      <c r="H88" s="21"/>
      <c r="I88" s="22">
        <v>9999</v>
      </c>
      <c r="J88" s="23" t="s">
        <v>82</v>
      </c>
      <c r="L88" s="22">
        <v>9999</v>
      </c>
      <c r="M88" s="23" t="s">
        <v>82</v>
      </c>
      <c r="N88" s="21"/>
      <c r="O88" s="22">
        <v>9999</v>
      </c>
      <c r="P88" s="23" t="s">
        <v>82</v>
      </c>
      <c r="Q88" s="21"/>
      <c r="R88" s="22">
        <v>9999</v>
      </c>
      <c r="S88" s="23" t="s">
        <v>82</v>
      </c>
      <c r="U88" s="22">
        <v>9999</v>
      </c>
      <c r="V88" s="23" t="s">
        <v>82</v>
      </c>
      <c r="X88" s="22">
        <v>9999</v>
      </c>
      <c r="Y88" s="23" t="s">
        <v>82</v>
      </c>
      <c r="Z88" s="116"/>
      <c r="AA88" s="22">
        <v>9999</v>
      </c>
      <c r="AB88" s="23" t="s">
        <v>82</v>
      </c>
      <c r="AC88" s="116"/>
      <c r="AD88" s="22">
        <v>9999</v>
      </c>
      <c r="AE88" s="23" t="s">
        <v>82</v>
      </c>
      <c r="AF88" s="116"/>
      <c r="AG88" s="22">
        <v>9999</v>
      </c>
      <c r="AH88" s="23" t="s">
        <v>82</v>
      </c>
      <c r="AI88" s="116"/>
      <c r="AJ88" s="22">
        <v>9999</v>
      </c>
      <c r="AK88" s="23" t="s">
        <v>82</v>
      </c>
      <c r="AL88" s="116"/>
      <c r="AM88" s="116"/>
      <c r="AN88" s="116"/>
      <c r="AO88" s="116"/>
      <c r="AP88" s="116"/>
      <c r="AQ88" s="116"/>
      <c r="AR88" s="116"/>
      <c r="AS88" s="116"/>
      <c r="AT88" s="116"/>
      <c r="AU88" s="116"/>
    </row>
    <row r="89" spans="1:47" s="20" customFormat="1" ht="19.5" customHeight="1" thickTop="1" thickBot="1" x14ac:dyDescent="0.3">
      <c r="A89" s="209"/>
      <c r="C89" s="22">
        <v>9999</v>
      </c>
      <c r="D89" s="23" t="s">
        <v>82</v>
      </c>
      <c r="E89" s="21"/>
      <c r="F89" s="22">
        <v>9999</v>
      </c>
      <c r="G89" s="23" t="s">
        <v>82</v>
      </c>
      <c r="H89" s="21"/>
      <c r="I89" s="22">
        <v>9999</v>
      </c>
      <c r="J89" s="23" t="s">
        <v>82</v>
      </c>
      <c r="L89" s="22">
        <v>9999</v>
      </c>
      <c r="M89" s="23" t="s">
        <v>82</v>
      </c>
      <c r="N89" s="21"/>
      <c r="O89" s="22">
        <v>9999</v>
      </c>
      <c r="P89" s="23" t="s">
        <v>82</v>
      </c>
      <c r="Q89" s="21"/>
      <c r="R89" s="22">
        <v>9999</v>
      </c>
      <c r="S89" s="23" t="s">
        <v>82</v>
      </c>
      <c r="U89" s="22">
        <v>9999</v>
      </c>
      <c r="V89" s="23" t="s">
        <v>82</v>
      </c>
      <c r="X89" s="22">
        <v>9999</v>
      </c>
      <c r="Y89" s="23" t="s">
        <v>82</v>
      </c>
      <c r="Z89" s="116"/>
      <c r="AA89" s="22">
        <v>9999</v>
      </c>
      <c r="AB89" s="23" t="s">
        <v>82</v>
      </c>
      <c r="AC89" s="116"/>
      <c r="AD89" s="22">
        <v>9999</v>
      </c>
      <c r="AE89" s="23" t="s">
        <v>82</v>
      </c>
      <c r="AF89" s="116"/>
      <c r="AG89" s="22">
        <v>9999</v>
      </c>
      <c r="AH89" s="23" t="s">
        <v>82</v>
      </c>
      <c r="AI89" s="116"/>
      <c r="AJ89" s="22">
        <v>9999</v>
      </c>
      <c r="AK89" s="23" t="s">
        <v>82</v>
      </c>
      <c r="AL89" s="116"/>
      <c r="AM89" s="116"/>
      <c r="AN89" s="116"/>
      <c r="AO89" s="116"/>
      <c r="AP89" s="116"/>
      <c r="AQ89" s="116"/>
      <c r="AR89" s="116"/>
      <c r="AS89" s="116"/>
      <c r="AT89" s="116"/>
      <c r="AU89" s="116"/>
    </row>
    <row r="90" spans="1:47" s="20" customFormat="1" ht="19.5" customHeight="1" thickTop="1" thickBot="1" x14ac:dyDescent="0.3">
      <c r="A90" s="209"/>
      <c r="C90" s="22">
        <v>9999</v>
      </c>
      <c r="D90" s="23" t="s">
        <v>82</v>
      </c>
      <c r="E90" s="21"/>
      <c r="F90" s="22">
        <v>9999</v>
      </c>
      <c r="G90" s="23" t="s">
        <v>82</v>
      </c>
      <c r="H90" s="21"/>
      <c r="I90" s="22">
        <v>9999</v>
      </c>
      <c r="J90" s="23" t="s">
        <v>82</v>
      </c>
      <c r="L90" s="22">
        <v>9999</v>
      </c>
      <c r="M90" s="23" t="s">
        <v>82</v>
      </c>
      <c r="N90" s="21"/>
      <c r="O90" s="22">
        <v>9999</v>
      </c>
      <c r="P90" s="23" t="s">
        <v>82</v>
      </c>
      <c r="Q90" s="21"/>
      <c r="R90" s="22">
        <v>9999</v>
      </c>
      <c r="S90" s="23" t="s">
        <v>82</v>
      </c>
      <c r="U90" s="22">
        <v>9999</v>
      </c>
      <c r="V90" s="23" t="s">
        <v>82</v>
      </c>
      <c r="X90" s="22">
        <v>9999</v>
      </c>
      <c r="Y90" s="23" t="s">
        <v>82</v>
      </c>
      <c r="Z90" s="116"/>
      <c r="AA90" s="22">
        <v>9999</v>
      </c>
      <c r="AB90" s="23" t="s">
        <v>82</v>
      </c>
      <c r="AC90" s="116"/>
      <c r="AD90" s="22">
        <v>9999</v>
      </c>
      <c r="AE90" s="23" t="s">
        <v>82</v>
      </c>
      <c r="AF90" s="116"/>
      <c r="AG90" s="22">
        <v>9999</v>
      </c>
      <c r="AH90" s="23" t="s">
        <v>82</v>
      </c>
      <c r="AI90" s="116"/>
      <c r="AJ90" s="22">
        <v>9999</v>
      </c>
      <c r="AK90" s="23" t="s">
        <v>82</v>
      </c>
      <c r="AL90" s="116"/>
      <c r="AM90" s="116"/>
      <c r="AN90" s="116"/>
      <c r="AO90" s="116"/>
      <c r="AP90" s="116"/>
      <c r="AQ90" s="116"/>
      <c r="AR90" s="116"/>
      <c r="AS90" s="116"/>
      <c r="AT90" s="116"/>
      <c r="AU90" s="116"/>
    </row>
    <row r="91" spans="1:47" s="20" customFormat="1" ht="19.5" customHeight="1" thickTop="1" thickBot="1" x14ac:dyDescent="0.3">
      <c r="A91" s="209"/>
      <c r="C91" s="22">
        <v>9999</v>
      </c>
      <c r="D91" s="23" t="s">
        <v>82</v>
      </c>
      <c r="E91" s="21"/>
      <c r="F91" s="22">
        <v>9999</v>
      </c>
      <c r="G91" s="23" t="s">
        <v>82</v>
      </c>
      <c r="H91" s="21"/>
      <c r="I91" s="22">
        <v>9999</v>
      </c>
      <c r="J91" s="23" t="s">
        <v>82</v>
      </c>
      <c r="L91" s="22">
        <v>9999</v>
      </c>
      <c r="M91" s="23" t="s">
        <v>82</v>
      </c>
      <c r="N91" s="21"/>
      <c r="O91" s="22">
        <v>9999</v>
      </c>
      <c r="P91" s="23" t="s">
        <v>82</v>
      </c>
      <c r="Q91" s="21"/>
      <c r="R91" s="22">
        <v>9999</v>
      </c>
      <c r="S91" s="23" t="s">
        <v>82</v>
      </c>
      <c r="U91" s="22">
        <v>9999</v>
      </c>
      <c r="V91" s="23" t="s">
        <v>82</v>
      </c>
      <c r="X91" s="22">
        <v>9999</v>
      </c>
      <c r="Y91" s="23" t="s">
        <v>82</v>
      </c>
      <c r="Z91" s="116"/>
      <c r="AA91" s="22">
        <v>9999</v>
      </c>
      <c r="AB91" s="23" t="s">
        <v>82</v>
      </c>
      <c r="AC91" s="116"/>
      <c r="AD91" s="22">
        <v>9999</v>
      </c>
      <c r="AE91" s="23" t="s">
        <v>82</v>
      </c>
      <c r="AF91" s="116"/>
      <c r="AG91" s="22">
        <v>9999</v>
      </c>
      <c r="AH91" s="23" t="s">
        <v>82</v>
      </c>
      <c r="AI91" s="116"/>
      <c r="AJ91" s="22">
        <v>9999</v>
      </c>
      <c r="AK91" s="23" t="s">
        <v>82</v>
      </c>
      <c r="AL91" s="116"/>
      <c r="AM91" s="116"/>
      <c r="AN91" s="116"/>
      <c r="AO91" s="116"/>
      <c r="AP91" s="116"/>
      <c r="AQ91" s="116"/>
      <c r="AR91" s="116"/>
      <c r="AS91" s="116"/>
      <c r="AT91" s="116"/>
      <c r="AU91" s="116"/>
    </row>
    <row r="92" spans="1:47" s="20" customFormat="1" ht="19.5" customHeight="1" thickTop="1" thickBot="1" x14ac:dyDescent="0.3">
      <c r="A92" s="209"/>
      <c r="C92" s="22">
        <v>9999</v>
      </c>
      <c r="D92" s="23" t="s">
        <v>82</v>
      </c>
      <c r="E92" s="21"/>
      <c r="F92" s="22">
        <v>9999</v>
      </c>
      <c r="G92" s="23" t="s">
        <v>82</v>
      </c>
      <c r="H92" s="21"/>
      <c r="I92" s="22">
        <v>9999</v>
      </c>
      <c r="J92" s="23" t="s">
        <v>82</v>
      </c>
      <c r="L92" s="22">
        <v>9999</v>
      </c>
      <c r="M92" s="23" t="s">
        <v>82</v>
      </c>
      <c r="N92" s="21"/>
      <c r="O92" s="22">
        <v>9999</v>
      </c>
      <c r="P92" s="23" t="s">
        <v>82</v>
      </c>
      <c r="Q92" s="21"/>
      <c r="R92" s="22">
        <v>9999</v>
      </c>
      <c r="S92" s="23" t="s">
        <v>82</v>
      </c>
      <c r="U92" s="22">
        <v>9999</v>
      </c>
      <c r="V92" s="23" t="s">
        <v>82</v>
      </c>
      <c r="X92" s="22">
        <v>9999</v>
      </c>
      <c r="Y92" s="23" t="s">
        <v>82</v>
      </c>
      <c r="Z92" s="116"/>
      <c r="AA92" s="22">
        <v>9999</v>
      </c>
      <c r="AB92" s="23" t="s">
        <v>82</v>
      </c>
      <c r="AC92" s="116"/>
      <c r="AD92" s="22">
        <v>9999</v>
      </c>
      <c r="AE92" s="23" t="s">
        <v>82</v>
      </c>
      <c r="AF92" s="116"/>
      <c r="AG92" s="22">
        <v>9999</v>
      </c>
      <c r="AH92" s="23" t="s">
        <v>82</v>
      </c>
      <c r="AI92" s="116"/>
      <c r="AJ92" s="22">
        <v>9999</v>
      </c>
      <c r="AK92" s="23" t="s">
        <v>82</v>
      </c>
      <c r="AL92" s="116"/>
      <c r="AM92" s="116"/>
      <c r="AN92" s="116"/>
      <c r="AO92" s="116"/>
      <c r="AP92" s="116"/>
      <c r="AQ92" s="116"/>
      <c r="AR92" s="116"/>
      <c r="AS92" s="116"/>
      <c r="AT92" s="116"/>
      <c r="AU92" s="116"/>
    </row>
    <row r="93" spans="1:47" s="20" customFormat="1" ht="19.5" customHeight="1" thickTop="1" thickBot="1" x14ac:dyDescent="0.3">
      <c r="A93" s="209"/>
      <c r="C93" s="22">
        <v>9999</v>
      </c>
      <c r="D93" s="23" t="s">
        <v>82</v>
      </c>
      <c r="E93" s="21"/>
      <c r="F93" s="22">
        <v>9999</v>
      </c>
      <c r="G93" s="23" t="s">
        <v>82</v>
      </c>
      <c r="H93" s="21"/>
      <c r="I93" s="22">
        <v>9999</v>
      </c>
      <c r="J93" s="23" t="s">
        <v>82</v>
      </c>
      <c r="L93" s="22">
        <v>9999</v>
      </c>
      <c r="M93" s="23" t="s">
        <v>82</v>
      </c>
      <c r="N93" s="21"/>
      <c r="O93" s="22">
        <v>9999</v>
      </c>
      <c r="P93" s="23" t="s">
        <v>82</v>
      </c>
      <c r="Q93" s="21"/>
      <c r="R93" s="22">
        <v>9999</v>
      </c>
      <c r="S93" s="23" t="s">
        <v>82</v>
      </c>
      <c r="U93" s="22">
        <v>9999</v>
      </c>
      <c r="V93" s="23" t="s">
        <v>82</v>
      </c>
      <c r="X93" s="22">
        <v>9999</v>
      </c>
      <c r="Y93" s="23" t="s">
        <v>82</v>
      </c>
      <c r="Z93" s="116"/>
      <c r="AA93" s="22">
        <v>9999</v>
      </c>
      <c r="AB93" s="23" t="s">
        <v>82</v>
      </c>
      <c r="AC93" s="116"/>
      <c r="AD93" s="22">
        <v>9999</v>
      </c>
      <c r="AE93" s="23" t="s">
        <v>82</v>
      </c>
      <c r="AF93" s="116"/>
      <c r="AG93" s="22">
        <v>9999</v>
      </c>
      <c r="AH93" s="23" t="s">
        <v>82</v>
      </c>
      <c r="AI93" s="116"/>
      <c r="AJ93" s="22">
        <v>9999</v>
      </c>
      <c r="AK93" s="23" t="s">
        <v>82</v>
      </c>
      <c r="AL93" s="116"/>
      <c r="AM93" s="116"/>
      <c r="AN93" s="116"/>
      <c r="AO93" s="116"/>
      <c r="AP93" s="116"/>
      <c r="AQ93" s="116"/>
      <c r="AR93" s="116"/>
      <c r="AS93" s="116"/>
      <c r="AT93" s="116"/>
      <c r="AU93" s="116"/>
    </row>
    <row r="94" spans="1:47" s="20" customFormat="1" ht="19.5" customHeight="1" thickTop="1" thickBot="1" x14ac:dyDescent="0.3">
      <c r="A94" s="209"/>
      <c r="C94" s="22">
        <v>9999</v>
      </c>
      <c r="D94" s="23" t="s">
        <v>82</v>
      </c>
      <c r="E94" s="21"/>
      <c r="F94" s="22">
        <v>9999</v>
      </c>
      <c r="G94" s="23" t="s">
        <v>82</v>
      </c>
      <c r="H94" s="21"/>
      <c r="I94" s="22">
        <v>9999</v>
      </c>
      <c r="J94" s="23" t="s">
        <v>82</v>
      </c>
      <c r="L94" s="22">
        <v>9999</v>
      </c>
      <c r="M94" s="23" t="s">
        <v>82</v>
      </c>
      <c r="N94" s="21"/>
      <c r="O94" s="22">
        <v>9999</v>
      </c>
      <c r="P94" s="23" t="s">
        <v>82</v>
      </c>
      <c r="Q94" s="21"/>
      <c r="R94" s="22">
        <v>9999</v>
      </c>
      <c r="S94" s="23" t="s">
        <v>82</v>
      </c>
      <c r="U94" s="22">
        <v>9999</v>
      </c>
      <c r="V94" s="23" t="s">
        <v>82</v>
      </c>
      <c r="X94" s="22">
        <v>9999</v>
      </c>
      <c r="Y94" s="23" t="s">
        <v>82</v>
      </c>
      <c r="Z94" s="116"/>
      <c r="AA94" s="22">
        <v>9999</v>
      </c>
      <c r="AB94" s="23" t="s">
        <v>82</v>
      </c>
      <c r="AC94" s="116"/>
      <c r="AD94" s="22">
        <v>9999</v>
      </c>
      <c r="AE94" s="23" t="s">
        <v>82</v>
      </c>
      <c r="AF94" s="116"/>
      <c r="AG94" s="22">
        <v>9999</v>
      </c>
      <c r="AH94" s="23" t="s">
        <v>82</v>
      </c>
      <c r="AI94" s="116"/>
      <c r="AJ94" s="22">
        <v>9999</v>
      </c>
      <c r="AK94" s="23" t="s">
        <v>82</v>
      </c>
      <c r="AL94" s="116"/>
      <c r="AM94" s="116"/>
      <c r="AN94" s="116"/>
      <c r="AO94" s="116"/>
      <c r="AP94" s="116"/>
      <c r="AQ94" s="116"/>
      <c r="AR94" s="116"/>
      <c r="AS94" s="116"/>
      <c r="AT94" s="116"/>
      <c r="AU94" s="116"/>
    </row>
    <row r="95" spans="1:47" s="20" customFormat="1" ht="19.5" customHeight="1" thickTop="1" thickBot="1" x14ac:dyDescent="0.3">
      <c r="A95" s="209"/>
      <c r="C95" s="22">
        <v>9999</v>
      </c>
      <c r="D95" s="23" t="s">
        <v>82</v>
      </c>
      <c r="E95" s="21"/>
      <c r="F95" s="22">
        <v>9999</v>
      </c>
      <c r="G95" s="23" t="s">
        <v>82</v>
      </c>
      <c r="H95" s="21"/>
      <c r="I95" s="22">
        <v>9999</v>
      </c>
      <c r="J95" s="23" t="s">
        <v>82</v>
      </c>
      <c r="L95" s="22">
        <v>9999</v>
      </c>
      <c r="M95" s="23" t="s">
        <v>82</v>
      </c>
      <c r="N95" s="21"/>
      <c r="O95" s="22">
        <v>9999</v>
      </c>
      <c r="P95" s="23" t="s">
        <v>82</v>
      </c>
      <c r="Q95" s="21"/>
      <c r="R95" s="22">
        <v>9999</v>
      </c>
      <c r="S95" s="23" t="s">
        <v>82</v>
      </c>
      <c r="U95" s="22">
        <v>9999</v>
      </c>
      <c r="V95" s="23" t="s">
        <v>82</v>
      </c>
      <c r="X95" s="22">
        <v>9999</v>
      </c>
      <c r="Y95" s="23" t="s">
        <v>82</v>
      </c>
      <c r="Z95" s="116"/>
      <c r="AA95" s="22">
        <v>9999</v>
      </c>
      <c r="AB95" s="23" t="s">
        <v>82</v>
      </c>
      <c r="AC95" s="116"/>
      <c r="AD95" s="22">
        <v>9999</v>
      </c>
      <c r="AE95" s="23" t="s">
        <v>82</v>
      </c>
      <c r="AF95" s="116"/>
      <c r="AG95" s="22">
        <v>9999</v>
      </c>
      <c r="AH95" s="23" t="s">
        <v>82</v>
      </c>
      <c r="AI95" s="116"/>
      <c r="AJ95" s="22">
        <v>9999</v>
      </c>
      <c r="AK95" s="23" t="s">
        <v>82</v>
      </c>
      <c r="AL95" s="116"/>
      <c r="AM95" s="116"/>
      <c r="AN95" s="116"/>
      <c r="AO95" s="116"/>
      <c r="AP95" s="116"/>
      <c r="AQ95" s="116"/>
      <c r="AR95" s="116"/>
      <c r="AS95" s="116"/>
      <c r="AT95" s="116"/>
      <c r="AU95" s="116"/>
    </row>
    <row r="96" spans="1:47" s="20" customFormat="1" ht="19.5" customHeight="1" thickTop="1" thickBot="1" x14ac:dyDescent="0.3">
      <c r="A96" s="209"/>
      <c r="C96" s="22">
        <v>9999</v>
      </c>
      <c r="D96" s="23" t="s">
        <v>82</v>
      </c>
      <c r="E96" s="21"/>
      <c r="F96" s="22">
        <v>9999</v>
      </c>
      <c r="G96" s="23" t="s">
        <v>82</v>
      </c>
      <c r="H96" s="21"/>
      <c r="I96" s="22">
        <v>9999</v>
      </c>
      <c r="J96" s="23" t="s">
        <v>82</v>
      </c>
      <c r="L96" s="22">
        <v>9999</v>
      </c>
      <c r="M96" s="23" t="s">
        <v>82</v>
      </c>
      <c r="N96" s="21"/>
      <c r="O96" s="22">
        <v>9999</v>
      </c>
      <c r="P96" s="23" t="s">
        <v>82</v>
      </c>
      <c r="Q96" s="21"/>
      <c r="R96" s="22">
        <v>9999</v>
      </c>
      <c r="S96" s="23" t="s">
        <v>82</v>
      </c>
      <c r="U96" s="22">
        <v>9999</v>
      </c>
      <c r="V96" s="23" t="s">
        <v>82</v>
      </c>
      <c r="X96" s="22">
        <v>9999</v>
      </c>
      <c r="Y96" s="23" t="s">
        <v>82</v>
      </c>
      <c r="Z96" s="116"/>
      <c r="AA96" s="22">
        <v>9999</v>
      </c>
      <c r="AB96" s="23" t="s">
        <v>82</v>
      </c>
      <c r="AC96" s="116"/>
      <c r="AD96" s="22">
        <v>9999</v>
      </c>
      <c r="AE96" s="23" t="s">
        <v>82</v>
      </c>
      <c r="AF96" s="116"/>
      <c r="AG96" s="22">
        <v>9999</v>
      </c>
      <c r="AH96" s="23" t="s">
        <v>82</v>
      </c>
      <c r="AI96" s="116"/>
      <c r="AJ96" s="22">
        <v>9999</v>
      </c>
      <c r="AK96" s="23" t="s">
        <v>82</v>
      </c>
      <c r="AL96" s="116"/>
      <c r="AM96" s="116"/>
      <c r="AN96" s="116"/>
      <c r="AO96" s="116"/>
      <c r="AP96" s="116"/>
      <c r="AQ96" s="116"/>
      <c r="AR96" s="116"/>
      <c r="AS96" s="116"/>
      <c r="AT96" s="116"/>
      <c r="AU96" s="116"/>
    </row>
    <row r="97" spans="1:47" s="20" customFormat="1" ht="19.5" customHeight="1" thickTop="1" thickBot="1" x14ac:dyDescent="0.3">
      <c r="A97" s="209"/>
      <c r="C97" s="22">
        <v>9999</v>
      </c>
      <c r="D97" s="23" t="s">
        <v>82</v>
      </c>
      <c r="E97" s="21"/>
      <c r="F97" s="22">
        <v>9999</v>
      </c>
      <c r="G97" s="23" t="s">
        <v>82</v>
      </c>
      <c r="H97" s="21"/>
      <c r="I97" s="22">
        <v>9999</v>
      </c>
      <c r="J97" s="23" t="s">
        <v>82</v>
      </c>
      <c r="L97" s="22">
        <v>9999</v>
      </c>
      <c r="M97" s="23" t="s">
        <v>82</v>
      </c>
      <c r="N97" s="21"/>
      <c r="O97" s="22">
        <v>9999</v>
      </c>
      <c r="P97" s="23" t="s">
        <v>82</v>
      </c>
      <c r="Q97" s="21"/>
      <c r="R97" s="22">
        <v>9999</v>
      </c>
      <c r="S97" s="23" t="s">
        <v>82</v>
      </c>
      <c r="U97" s="22">
        <v>9999</v>
      </c>
      <c r="V97" s="23" t="s">
        <v>82</v>
      </c>
      <c r="X97" s="22">
        <v>9999</v>
      </c>
      <c r="Y97" s="23" t="s">
        <v>82</v>
      </c>
      <c r="Z97" s="116"/>
      <c r="AA97" s="22">
        <v>9999</v>
      </c>
      <c r="AB97" s="23" t="s">
        <v>82</v>
      </c>
      <c r="AC97" s="116"/>
      <c r="AD97" s="22">
        <v>9999</v>
      </c>
      <c r="AE97" s="23" t="s">
        <v>82</v>
      </c>
      <c r="AF97" s="116"/>
      <c r="AG97" s="22">
        <v>9999</v>
      </c>
      <c r="AH97" s="23" t="s">
        <v>82</v>
      </c>
      <c r="AI97" s="116"/>
      <c r="AJ97" s="22">
        <v>9999</v>
      </c>
      <c r="AK97" s="23" t="s">
        <v>82</v>
      </c>
      <c r="AL97" s="116"/>
      <c r="AM97" s="116"/>
      <c r="AN97" s="116"/>
      <c r="AO97" s="116"/>
      <c r="AP97" s="116"/>
      <c r="AQ97" s="116"/>
      <c r="AR97" s="116"/>
      <c r="AS97" s="116"/>
      <c r="AT97" s="116"/>
      <c r="AU97" s="116"/>
    </row>
    <row r="98" spans="1:47" s="20" customFormat="1" ht="19.5" customHeight="1" thickTop="1" thickBot="1" x14ac:dyDescent="0.3">
      <c r="A98" s="209"/>
      <c r="C98" s="22">
        <v>9999</v>
      </c>
      <c r="D98" s="23" t="s">
        <v>82</v>
      </c>
      <c r="E98" s="21"/>
      <c r="F98" s="22">
        <v>9999</v>
      </c>
      <c r="G98" s="23" t="s">
        <v>82</v>
      </c>
      <c r="H98" s="21"/>
      <c r="I98" s="22">
        <v>9999</v>
      </c>
      <c r="J98" s="23" t="s">
        <v>82</v>
      </c>
      <c r="L98" s="22">
        <v>9999</v>
      </c>
      <c r="M98" s="23" t="s">
        <v>82</v>
      </c>
      <c r="N98" s="21"/>
      <c r="O98" s="22">
        <v>9999</v>
      </c>
      <c r="P98" s="23" t="s">
        <v>82</v>
      </c>
      <c r="Q98" s="21"/>
      <c r="R98" s="22">
        <v>9999</v>
      </c>
      <c r="S98" s="23" t="s">
        <v>82</v>
      </c>
      <c r="U98" s="22">
        <v>9999</v>
      </c>
      <c r="V98" s="23" t="s">
        <v>82</v>
      </c>
      <c r="X98" s="22">
        <v>9999</v>
      </c>
      <c r="Y98" s="23" t="s">
        <v>82</v>
      </c>
      <c r="Z98" s="116"/>
      <c r="AA98" s="22">
        <v>9999</v>
      </c>
      <c r="AB98" s="23" t="s">
        <v>82</v>
      </c>
      <c r="AC98" s="116"/>
      <c r="AD98" s="22">
        <v>9999</v>
      </c>
      <c r="AE98" s="23" t="s">
        <v>82</v>
      </c>
      <c r="AF98" s="116"/>
      <c r="AG98" s="22">
        <v>9999</v>
      </c>
      <c r="AH98" s="23" t="s">
        <v>82</v>
      </c>
      <c r="AI98" s="116"/>
      <c r="AJ98" s="22">
        <v>9999</v>
      </c>
      <c r="AK98" s="23" t="s">
        <v>82</v>
      </c>
      <c r="AL98" s="116"/>
      <c r="AM98" s="116"/>
      <c r="AN98" s="116"/>
      <c r="AO98" s="116"/>
      <c r="AP98" s="116"/>
      <c r="AQ98" s="116"/>
      <c r="AR98" s="116"/>
      <c r="AS98" s="116"/>
      <c r="AT98" s="116"/>
      <c r="AU98" s="116"/>
    </row>
    <row r="99" spans="1:47" s="20" customFormat="1" ht="19.5" customHeight="1" thickTop="1" thickBot="1" x14ac:dyDescent="0.3">
      <c r="A99" s="209"/>
      <c r="C99" s="22">
        <v>9999</v>
      </c>
      <c r="D99" s="23" t="s">
        <v>82</v>
      </c>
      <c r="E99" s="21"/>
      <c r="F99" s="22">
        <v>9999</v>
      </c>
      <c r="G99" s="23" t="s">
        <v>82</v>
      </c>
      <c r="H99" s="21"/>
      <c r="I99" s="22">
        <v>9999</v>
      </c>
      <c r="J99" s="23" t="s">
        <v>82</v>
      </c>
      <c r="L99" s="22">
        <v>9999</v>
      </c>
      <c r="M99" s="23" t="s">
        <v>82</v>
      </c>
      <c r="N99" s="21"/>
      <c r="O99" s="22">
        <v>9999</v>
      </c>
      <c r="P99" s="23" t="s">
        <v>82</v>
      </c>
      <c r="Q99" s="21"/>
      <c r="R99" s="22">
        <v>9999</v>
      </c>
      <c r="S99" s="23" t="s">
        <v>82</v>
      </c>
      <c r="U99" s="22">
        <v>9999</v>
      </c>
      <c r="V99" s="23" t="s">
        <v>82</v>
      </c>
      <c r="X99" s="22">
        <v>9999</v>
      </c>
      <c r="Y99" s="23" t="s">
        <v>82</v>
      </c>
      <c r="Z99" s="116"/>
      <c r="AA99" s="22">
        <v>9999</v>
      </c>
      <c r="AB99" s="23" t="s">
        <v>82</v>
      </c>
      <c r="AC99" s="116"/>
      <c r="AD99" s="22">
        <v>9999</v>
      </c>
      <c r="AE99" s="23" t="s">
        <v>82</v>
      </c>
      <c r="AF99" s="116"/>
      <c r="AG99" s="22">
        <v>9999</v>
      </c>
      <c r="AH99" s="23" t="s">
        <v>82</v>
      </c>
      <c r="AI99" s="116"/>
      <c r="AJ99" s="22">
        <v>9999</v>
      </c>
      <c r="AK99" s="23" t="s">
        <v>82</v>
      </c>
      <c r="AL99" s="116"/>
      <c r="AM99" s="116"/>
      <c r="AN99" s="116"/>
      <c r="AO99" s="116"/>
      <c r="AP99" s="116"/>
      <c r="AQ99" s="116"/>
      <c r="AR99" s="116"/>
      <c r="AS99" s="116"/>
      <c r="AT99" s="116"/>
      <c r="AU99" s="116"/>
    </row>
    <row r="100" spans="1:47" s="20" customFormat="1" ht="19.5" customHeight="1" thickTop="1" thickBot="1" x14ac:dyDescent="0.3">
      <c r="A100" s="209"/>
      <c r="C100" s="22">
        <v>9999</v>
      </c>
      <c r="D100" s="23" t="s">
        <v>82</v>
      </c>
      <c r="E100" s="21"/>
      <c r="F100" s="22">
        <v>9999</v>
      </c>
      <c r="G100" s="23" t="s">
        <v>82</v>
      </c>
      <c r="H100" s="21"/>
      <c r="I100" s="22">
        <v>9999</v>
      </c>
      <c r="J100" s="23" t="s">
        <v>82</v>
      </c>
      <c r="L100" s="22">
        <v>9999</v>
      </c>
      <c r="M100" s="23" t="s">
        <v>82</v>
      </c>
      <c r="N100" s="21"/>
      <c r="O100" s="22">
        <v>9999</v>
      </c>
      <c r="P100" s="23" t="s">
        <v>82</v>
      </c>
      <c r="Q100" s="21"/>
      <c r="R100" s="22">
        <v>9999</v>
      </c>
      <c r="S100" s="23" t="s">
        <v>82</v>
      </c>
      <c r="U100" s="22">
        <v>9999</v>
      </c>
      <c r="V100" s="23" t="s">
        <v>82</v>
      </c>
      <c r="X100" s="22">
        <v>9999</v>
      </c>
      <c r="Y100" s="23" t="s">
        <v>82</v>
      </c>
      <c r="Z100" s="116"/>
      <c r="AA100" s="22">
        <v>9999</v>
      </c>
      <c r="AB100" s="23" t="s">
        <v>82</v>
      </c>
      <c r="AC100" s="116"/>
      <c r="AD100" s="22">
        <v>9999</v>
      </c>
      <c r="AE100" s="23" t="s">
        <v>82</v>
      </c>
      <c r="AF100" s="116"/>
      <c r="AG100" s="22">
        <v>9999</v>
      </c>
      <c r="AH100" s="23" t="s">
        <v>82</v>
      </c>
      <c r="AI100" s="116"/>
      <c r="AJ100" s="22">
        <v>9999</v>
      </c>
      <c r="AK100" s="23" t="s">
        <v>82</v>
      </c>
      <c r="AL100" s="116"/>
      <c r="AM100" s="116"/>
      <c r="AN100" s="116"/>
      <c r="AO100" s="116"/>
      <c r="AP100" s="116"/>
      <c r="AQ100" s="116"/>
      <c r="AR100" s="116"/>
      <c r="AS100" s="116"/>
      <c r="AT100" s="116"/>
      <c r="AU100" s="116"/>
    </row>
    <row r="101" spans="1:47" s="20" customFormat="1" ht="19.5" customHeight="1" thickTop="1" thickBot="1" x14ac:dyDescent="0.3">
      <c r="A101" s="209"/>
      <c r="C101" s="22">
        <v>9999</v>
      </c>
      <c r="D101" s="23" t="s">
        <v>82</v>
      </c>
      <c r="E101" s="21"/>
      <c r="F101" s="22">
        <v>9999</v>
      </c>
      <c r="G101" s="23" t="s">
        <v>82</v>
      </c>
      <c r="H101" s="21"/>
      <c r="I101" s="22">
        <v>9999</v>
      </c>
      <c r="J101" s="23" t="s">
        <v>82</v>
      </c>
      <c r="L101" s="22">
        <v>9999</v>
      </c>
      <c r="M101" s="23" t="s">
        <v>82</v>
      </c>
      <c r="N101" s="21"/>
      <c r="O101" s="22">
        <v>9999</v>
      </c>
      <c r="P101" s="23" t="s">
        <v>82</v>
      </c>
      <c r="Q101" s="21"/>
      <c r="R101" s="22">
        <v>9999</v>
      </c>
      <c r="S101" s="23" t="s">
        <v>82</v>
      </c>
      <c r="U101" s="22">
        <v>9999</v>
      </c>
      <c r="V101" s="23" t="s">
        <v>82</v>
      </c>
      <c r="X101" s="22">
        <v>9999</v>
      </c>
      <c r="Y101" s="23" t="s">
        <v>82</v>
      </c>
      <c r="Z101" s="116"/>
      <c r="AA101" s="22">
        <v>9999</v>
      </c>
      <c r="AB101" s="23" t="s">
        <v>82</v>
      </c>
      <c r="AC101" s="116"/>
      <c r="AD101" s="22">
        <v>9999</v>
      </c>
      <c r="AE101" s="23" t="s">
        <v>82</v>
      </c>
      <c r="AF101" s="116"/>
      <c r="AG101" s="22">
        <v>9999</v>
      </c>
      <c r="AH101" s="23" t="s">
        <v>82</v>
      </c>
      <c r="AI101" s="116"/>
      <c r="AJ101" s="22">
        <v>9999</v>
      </c>
      <c r="AK101" s="23" t="s">
        <v>82</v>
      </c>
      <c r="AL101" s="116"/>
      <c r="AM101" s="116"/>
      <c r="AN101" s="116"/>
      <c r="AO101" s="116"/>
      <c r="AP101" s="116"/>
      <c r="AQ101" s="116"/>
      <c r="AR101" s="116"/>
      <c r="AS101" s="116"/>
      <c r="AT101" s="116"/>
      <c r="AU101" s="116"/>
    </row>
    <row r="102" spans="1:47" s="20" customFormat="1" ht="19.5" customHeight="1" thickTop="1" thickBot="1" x14ac:dyDescent="0.3">
      <c r="A102" s="209"/>
      <c r="C102" s="22">
        <v>9999</v>
      </c>
      <c r="D102" s="23" t="s">
        <v>82</v>
      </c>
      <c r="E102" s="21"/>
      <c r="F102" s="22">
        <v>9999</v>
      </c>
      <c r="G102" s="23" t="s">
        <v>82</v>
      </c>
      <c r="H102" s="21"/>
      <c r="I102" s="22">
        <v>9999</v>
      </c>
      <c r="J102" s="23" t="s">
        <v>82</v>
      </c>
      <c r="L102" s="22">
        <v>9999</v>
      </c>
      <c r="M102" s="23" t="s">
        <v>82</v>
      </c>
      <c r="N102" s="21"/>
      <c r="O102" s="22">
        <v>9999</v>
      </c>
      <c r="P102" s="23" t="s">
        <v>82</v>
      </c>
      <c r="Q102" s="21"/>
      <c r="R102" s="22">
        <v>9999</v>
      </c>
      <c r="S102" s="23" t="s">
        <v>82</v>
      </c>
      <c r="U102" s="22">
        <v>9999</v>
      </c>
      <c r="V102" s="23" t="s">
        <v>82</v>
      </c>
      <c r="X102" s="22">
        <v>9999</v>
      </c>
      <c r="Y102" s="23" t="s">
        <v>82</v>
      </c>
      <c r="Z102" s="116"/>
      <c r="AA102" s="22">
        <v>9999</v>
      </c>
      <c r="AB102" s="23" t="s">
        <v>82</v>
      </c>
      <c r="AC102" s="116"/>
      <c r="AD102" s="22">
        <v>9999</v>
      </c>
      <c r="AE102" s="23" t="s">
        <v>82</v>
      </c>
      <c r="AF102" s="116"/>
      <c r="AG102" s="22">
        <v>9999</v>
      </c>
      <c r="AH102" s="23" t="s">
        <v>82</v>
      </c>
      <c r="AI102" s="116"/>
      <c r="AJ102" s="22">
        <v>9999</v>
      </c>
      <c r="AK102" s="23" t="s">
        <v>82</v>
      </c>
      <c r="AL102" s="116"/>
      <c r="AM102" s="116"/>
      <c r="AN102" s="116"/>
      <c r="AO102" s="116"/>
      <c r="AP102" s="116"/>
      <c r="AQ102" s="116"/>
      <c r="AR102" s="116"/>
      <c r="AS102" s="116"/>
      <c r="AT102" s="116"/>
      <c r="AU102" s="116"/>
    </row>
    <row r="103" spans="1:47" s="20" customFormat="1" ht="19.5" customHeight="1" thickTop="1" thickBot="1" x14ac:dyDescent="0.3">
      <c r="A103" s="209"/>
      <c r="C103" s="22">
        <v>9999</v>
      </c>
      <c r="D103" s="23" t="s">
        <v>82</v>
      </c>
      <c r="E103" s="21"/>
      <c r="F103" s="22">
        <v>9999</v>
      </c>
      <c r="G103" s="23" t="s">
        <v>82</v>
      </c>
      <c r="H103" s="21"/>
      <c r="I103" s="22">
        <v>9999</v>
      </c>
      <c r="J103" s="23" t="s">
        <v>82</v>
      </c>
      <c r="L103" s="22">
        <v>9999</v>
      </c>
      <c r="M103" s="23" t="s">
        <v>82</v>
      </c>
      <c r="N103" s="21"/>
      <c r="O103" s="22">
        <v>9999</v>
      </c>
      <c r="P103" s="23" t="s">
        <v>82</v>
      </c>
      <c r="Q103" s="21"/>
      <c r="R103" s="22">
        <v>9999</v>
      </c>
      <c r="S103" s="23" t="s">
        <v>82</v>
      </c>
      <c r="U103" s="22">
        <v>9999</v>
      </c>
      <c r="V103" s="23" t="s">
        <v>82</v>
      </c>
      <c r="X103" s="22">
        <v>9999</v>
      </c>
      <c r="Y103" s="23" t="s">
        <v>82</v>
      </c>
      <c r="AA103" s="22">
        <v>9999</v>
      </c>
      <c r="AB103" s="23" t="s">
        <v>82</v>
      </c>
      <c r="AD103" s="22">
        <v>9999</v>
      </c>
      <c r="AE103" s="23" t="s">
        <v>82</v>
      </c>
      <c r="AG103" s="22">
        <v>9999</v>
      </c>
      <c r="AH103" s="23" t="s">
        <v>82</v>
      </c>
      <c r="AJ103" s="22">
        <v>9999</v>
      </c>
      <c r="AK103" s="23" t="s">
        <v>82</v>
      </c>
    </row>
    <row r="104" spans="1:47" s="20" customFormat="1" ht="25.5" customHeight="1" thickTop="1" thickBot="1" x14ac:dyDescent="0.3">
      <c r="A104" s="211"/>
      <c r="C104" s="22" t="s">
        <v>416</v>
      </c>
      <c r="D104" s="23" t="s">
        <v>415</v>
      </c>
      <c r="E104" s="21"/>
      <c r="F104" s="22" t="s">
        <v>417</v>
      </c>
      <c r="G104" s="23" t="s">
        <v>418</v>
      </c>
      <c r="H104" s="21"/>
      <c r="I104" s="22" t="s">
        <v>419</v>
      </c>
      <c r="J104" s="23" t="s">
        <v>420</v>
      </c>
      <c r="L104" s="22" t="s">
        <v>422</v>
      </c>
      <c r="M104" s="23" t="s">
        <v>421</v>
      </c>
      <c r="N104" s="21"/>
      <c r="O104" s="22" t="s">
        <v>423</v>
      </c>
      <c r="P104" s="23" t="s">
        <v>420</v>
      </c>
      <c r="Q104" s="21"/>
      <c r="R104" s="22" t="s">
        <v>425</v>
      </c>
      <c r="S104" s="23" t="s">
        <v>424</v>
      </c>
      <c r="U104" s="22" t="s">
        <v>426</v>
      </c>
      <c r="V104" s="23" t="s">
        <v>427</v>
      </c>
      <c r="X104" s="22" t="s">
        <v>428</v>
      </c>
      <c r="Y104" s="23" t="s">
        <v>429</v>
      </c>
      <c r="AA104" s="22">
        <v>9999</v>
      </c>
      <c r="AB104" s="23" t="s">
        <v>82</v>
      </c>
      <c r="AD104" s="22">
        <v>9999</v>
      </c>
      <c r="AE104" s="23" t="s">
        <v>82</v>
      </c>
      <c r="AG104" s="22">
        <v>9999</v>
      </c>
      <c r="AH104" s="23" t="s">
        <v>82</v>
      </c>
      <c r="AJ104" s="22">
        <v>9999</v>
      </c>
      <c r="AK104" s="23" t="s">
        <v>82</v>
      </c>
    </row>
    <row r="105" spans="1:47" s="20" customFormat="1" ht="24.75" customHeight="1" thickTop="1" thickBot="1" x14ac:dyDescent="0.3">
      <c r="A105" s="211"/>
      <c r="C105" s="22"/>
      <c r="D105" s="23"/>
      <c r="E105" s="23"/>
      <c r="F105" s="22"/>
      <c r="G105" s="23"/>
      <c r="H105" s="23"/>
      <c r="I105" s="22"/>
      <c r="J105" s="23"/>
      <c r="K105" s="23"/>
      <c r="L105" s="22"/>
      <c r="M105" s="23"/>
      <c r="N105" s="23"/>
      <c r="O105" s="22"/>
      <c r="P105" s="23"/>
      <c r="Q105" s="23"/>
      <c r="R105" s="22"/>
      <c r="S105" s="23"/>
      <c r="U105" s="22"/>
      <c r="V105" s="23"/>
      <c r="X105" s="22"/>
      <c r="Y105" s="23"/>
      <c r="AA105" s="22"/>
      <c r="AB105" s="23"/>
      <c r="AD105" s="22"/>
      <c r="AE105" s="23"/>
      <c r="AG105" s="22"/>
      <c r="AH105" s="23"/>
      <c r="AJ105" s="22"/>
      <c r="AK105" s="23"/>
    </row>
    <row r="106" spans="1:47" s="20" customFormat="1" ht="19.5" customHeight="1" thickTop="1" thickBot="1" x14ac:dyDescent="0.3">
      <c r="A106" s="211"/>
      <c r="C106" s="22"/>
      <c r="D106" s="23"/>
      <c r="E106" s="23"/>
      <c r="F106" s="22"/>
      <c r="G106" s="23"/>
      <c r="H106" s="23"/>
      <c r="I106" s="22"/>
      <c r="J106" s="23"/>
      <c r="K106" s="23"/>
      <c r="L106" s="22"/>
      <c r="M106" s="23"/>
      <c r="N106" s="23"/>
      <c r="O106" s="22"/>
      <c r="P106" s="23"/>
      <c r="Q106" s="23"/>
      <c r="R106" s="22"/>
      <c r="S106" s="23"/>
      <c r="U106" s="22"/>
      <c r="V106" s="23"/>
      <c r="X106" s="22"/>
      <c r="Y106" s="23"/>
      <c r="AA106" s="22"/>
      <c r="AB106" s="23"/>
      <c r="AD106" s="22"/>
      <c r="AE106" s="23"/>
      <c r="AG106" s="22"/>
      <c r="AH106" s="23"/>
      <c r="AJ106" s="22"/>
      <c r="AK106" s="23"/>
    </row>
    <row r="107" spans="1:47" s="20" customFormat="1" ht="19.5" customHeight="1" thickTop="1" thickBot="1" x14ac:dyDescent="0.3">
      <c r="A107" s="211"/>
      <c r="C107" s="22"/>
      <c r="D107" s="23"/>
      <c r="E107" s="23"/>
      <c r="F107" s="22"/>
      <c r="G107" s="23"/>
      <c r="H107" s="23"/>
      <c r="I107" s="22"/>
      <c r="J107" s="23"/>
      <c r="K107" s="23"/>
      <c r="L107" s="22"/>
      <c r="M107" s="23"/>
      <c r="N107" s="23"/>
      <c r="O107" s="22"/>
      <c r="P107" s="23"/>
      <c r="Q107" s="23"/>
      <c r="R107" s="22"/>
      <c r="S107" s="23"/>
      <c r="U107" s="22"/>
      <c r="V107" s="23"/>
      <c r="X107" s="22"/>
      <c r="Y107" s="23"/>
      <c r="AA107" s="22"/>
      <c r="AB107" s="23"/>
      <c r="AD107" s="22"/>
      <c r="AE107" s="23"/>
      <c r="AG107" s="22"/>
      <c r="AH107" s="23"/>
      <c r="AJ107" s="22"/>
      <c r="AK107" s="23"/>
    </row>
    <row r="108" spans="1:47" s="20" customFormat="1" ht="19.5" customHeight="1" thickTop="1" thickBot="1" x14ac:dyDescent="0.3">
      <c r="A108" s="211"/>
      <c r="C108" s="22"/>
      <c r="D108" s="23"/>
      <c r="E108" s="21"/>
      <c r="F108" s="22"/>
      <c r="G108" s="23"/>
      <c r="H108" s="21"/>
      <c r="I108" s="22"/>
      <c r="J108" s="23"/>
      <c r="L108" s="22"/>
      <c r="M108" s="23"/>
      <c r="N108" s="21"/>
      <c r="O108" s="22"/>
      <c r="P108" s="23"/>
      <c r="Q108" s="21"/>
      <c r="R108" s="22"/>
      <c r="S108" s="23"/>
      <c r="U108" s="22"/>
      <c r="V108" s="23"/>
      <c r="X108" s="22"/>
      <c r="Y108" s="23"/>
      <c r="AA108" s="22"/>
      <c r="AB108" s="23"/>
      <c r="AD108" s="22"/>
      <c r="AE108" s="23"/>
      <c r="AG108" s="22"/>
      <c r="AH108" s="23"/>
      <c r="AJ108" s="22"/>
      <c r="AK108" s="23"/>
    </row>
    <row r="109" spans="1:47" s="20" customFormat="1" ht="19.5" customHeight="1" thickTop="1" thickBot="1" x14ac:dyDescent="0.3">
      <c r="A109" s="211"/>
      <c r="C109" s="22"/>
      <c r="D109" s="23"/>
      <c r="E109" s="23"/>
      <c r="F109" s="22"/>
      <c r="G109" s="23"/>
      <c r="H109" s="23"/>
      <c r="I109" s="22"/>
      <c r="J109" s="23"/>
      <c r="K109" s="23"/>
      <c r="L109" s="22"/>
      <c r="M109" s="23"/>
      <c r="N109" s="23"/>
      <c r="O109" s="22"/>
      <c r="P109" s="23"/>
      <c r="Q109" s="23"/>
      <c r="R109" s="22"/>
      <c r="S109" s="23"/>
      <c r="U109" s="22"/>
      <c r="V109" s="23"/>
      <c r="X109" s="22"/>
      <c r="Y109" s="23"/>
      <c r="AA109" s="22"/>
      <c r="AB109" s="23"/>
      <c r="AD109" s="22"/>
      <c r="AE109" s="23"/>
      <c r="AG109" s="22"/>
      <c r="AH109" s="23"/>
      <c r="AJ109" s="22"/>
      <c r="AK109" s="23"/>
    </row>
    <row r="110" spans="1:47" s="20" customFormat="1" ht="19.5" customHeight="1" thickTop="1" thickBot="1" x14ac:dyDescent="0.3">
      <c r="A110" s="211"/>
      <c r="C110" s="22"/>
      <c r="D110" s="23"/>
      <c r="E110" s="23"/>
      <c r="F110" s="22"/>
      <c r="G110" s="23"/>
      <c r="H110" s="23"/>
      <c r="I110" s="22"/>
      <c r="J110" s="23"/>
      <c r="K110" s="23"/>
      <c r="L110" s="22"/>
      <c r="M110" s="23"/>
      <c r="N110" s="23"/>
      <c r="O110" s="22"/>
      <c r="P110" s="23"/>
      <c r="Q110" s="23"/>
      <c r="R110" s="22"/>
      <c r="S110" s="23"/>
      <c r="U110" s="22"/>
      <c r="V110" s="23"/>
      <c r="X110" s="22"/>
      <c r="Y110" s="23"/>
      <c r="AA110" s="22"/>
      <c r="AB110" s="23"/>
      <c r="AD110" s="22"/>
      <c r="AE110" s="23"/>
      <c r="AG110" s="22"/>
      <c r="AH110" s="23"/>
      <c r="AJ110" s="22"/>
      <c r="AK110" s="23"/>
    </row>
    <row r="111" spans="1:47" s="20" customFormat="1" ht="19.5" customHeight="1" thickTop="1" thickBot="1" x14ac:dyDescent="0.3">
      <c r="A111" s="211"/>
      <c r="C111" s="22"/>
      <c r="D111" s="23"/>
      <c r="E111" s="23"/>
      <c r="F111" s="22"/>
      <c r="G111" s="23"/>
      <c r="H111" s="23"/>
      <c r="I111" s="22"/>
      <c r="J111" s="23"/>
      <c r="K111" s="23"/>
      <c r="L111" s="22"/>
      <c r="M111" s="23"/>
      <c r="N111" s="23"/>
      <c r="O111" s="22"/>
      <c r="P111" s="23"/>
      <c r="Q111" s="23"/>
      <c r="R111" s="22"/>
      <c r="S111" s="23"/>
      <c r="U111" s="22"/>
      <c r="V111" s="23"/>
      <c r="X111" s="22"/>
      <c r="Y111" s="23"/>
      <c r="AA111" s="22"/>
      <c r="AB111" s="23"/>
      <c r="AD111" s="22"/>
      <c r="AE111" s="23"/>
      <c r="AG111" s="22"/>
      <c r="AH111" s="23"/>
      <c r="AJ111" s="22"/>
      <c r="AK111" s="23"/>
    </row>
    <row r="112" spans="1:47" s="20" customFormat="1" ht="19.5" customHeight="1" thickTop="1" thickBot="1" x14ac:dyDescent="0.3">
      <c r="A112" s="211"/>
      <c r="C112" s="22"/>
      <c r="D112" s="23"/>
      <c r="E112" s="23"/>
      <c r="F112" s="22"/>
      <c r="G112" s="23"/>
      <c r="H112" s="23"/>
      <c r="I112" s="22"/>
      <c r="J112" s="23"/>
      <c r="K112" s="23"/>
      <c r="L112" s="22"/>
      <c r="M112" s="23"/>
      <c r="N112" s="23"/>
      <c r="O112" s="22"/>
      <c r="P112" s="23"/>
      <c r="Q112" s="23"/>
      <c r="R112" s="22"/>
      <c r="S112" s="23"/>
      <c r="U112" s="22"/>
      <c r="V112" s="23"/>
      <c r="X112" s="22"/>
      <c r="Y112" s="23"/>
      <c r="AA112" s="22"/>
      <c r="AB112" s="23"/>
      <c r="AD112" s="22"/>
      <c r="AE112" s="23"/>
      <c r="AG112" s="22"/>
      <c r="AH112" s="23"/>
      <c r="AJ112" s="22"/>
      <c r="AK112" s="23"/>
    </row>
    <row r="113" spans="1:37" s="20" customFormat="1" ht="19.5" customHeight="1" thickTop="1" thickBot="1" x14ac:dyDescent="0.3">
      <c r="A113" s="211"/>
      <c r="C113" s="22"/>
      <c r="D113" s="23"/>
      <c r="E113" s="23"/>
      <c r="F113" s="22"/>
      <c r="G113" s="23"/>
      <c r="H113" s="23"/>
      <c r="I113" s="22"/>
      <c r="J113" s="23"/>
      <c r="K113" s="23"/>
      <c r="L113" s="22"/>
      <c r="M113" s="23"/>
      <c r="N113" s="23"/>
      <c r="O113" s="22"/>
      <c r="P113" s="23"/>
      <c r="Q113" s="23"/>
      <c r="R113" s="22"/>
      <c r="S113" s="23"/>
      <c r="U113" s="22"/>
      <c r="V113" s="23"/>
      <c r="X113" s="22"/>
      <c r="Y113" s="23"/>
      <c r="AA113" s="22"/>
      <c r="AB113" s="23"/>
      <c r="AD113" s="22"/>
      <c r="AE113" s="23"/>
      <c r="AG113" s="22"/>
      <c r="AH113" s="23"/>
      <c r="AJ113" s="22"/>
      <c r="AK113" s="23"/>
    </row>
    <row r="114" spans="1:37" s="20" customFormat="1" ht="19.5" customHeight="1" thickTop="1" thickBot="1" x14ac:dyDescent="0.3">
      <c r="A114" s="211"/>
      <c r="C114" s="22"/>
      <c r="D114" s="23"/>
      <c r="E114" s="23"/>
      <c r="F114" s="22"/>
      <c r="G114" s="23"/>
      <c r="H114" s="23"/>
      <c r="I114" s="22"/>
      <c r="J114" s="23"/>
      <c r="K114" s="23"/>
      <c r="L114" s="22"/>
      <c r="M114" s="23"/>
      <c r="N114" s="23"/>
      <c r="O114" s="22"/>
      <c r="P114" s="23"/>
      <c r="Q114" s="23"/>
      <c r="R114" s="22"/>
      <c r="S114" s="23"/>
      <c r="U114" s="22"/>
      <c r="V114" s="23"/>
      <c r="X114" s="22"/>
      <c r="Y114" s="23"/>
      <c r="AA114" s="22"/>
      <c r="AB114" s="23"/>
      <c r="AD114" s="22"/>
      <c r="AE114" s="23"/>
      <c r="AG114" s="22"/>
      <c r="AH114" s="23"/>
      <c r="AJ114" s="22"/>
      <c r="AK114" s="23"/>
    </row>
    <row r="115" spans="1:37" s="20" customFormat="1" ht="19.5" customHeight="1" thickTop="1" thickBot="1" x14ac:dyDescent="0.3">
      <c r="A115" s="211"/>
      <c r="C115" s="22"/>
      <c r="D115" s="23"/>
      <c r="E115" s="23"/>
      <c r="F115" s="22"/>
      <c r="G115" s="23"/>
      <c r="H115" s="23"/>
      <c r="I115" s="22"/>
      <c r="J115" s="23"/>
      <c r="K115" s="23"/>
      <c r="L115" s="22"/>
      <c r="M115" s="23"/>
      <c r="N115" s="23"/>
      <c r="O115" s="22"/>
      <c r="P115" s="23"/>
      <c r="Q115" s="23"/>
      <c r="R115" s="22"/>
      <c r="S115" s="23"/>
      <c r="U115" s="22"/>
      <c r="V115" s="23"/>
      <c r="X115" s="22"/>
      <c r="Y115" s="23"/>
      <c r="AA115" s="22"/>
      <c r="AB115" s="23"/>
      <c r="AD115" s="22"/>
      <c r="AE115" s="23"/>
      <c r="AG115" s="22"/>
      <c r="AH115" s="23"/>
      <c r="AJ115" s="22"/>
      <c r="AK115" s="23"/>
    </row>
    <row r="116" spans="1:37" s="20" customFormat="1" ht="19.5" customHeight="1" thickTop="1" thickBot="1" x14ac:dyDescent="0.3">
      <c r="A116" s="211"/>
      <c r="C116" s="22"/>
      <c r="D116" s="23"/>
      <c r="E116" s="23"/>
      <c r="F116" s="22"/>
      <c r="G116" s="23"/>
      <c r="H116" s="23"/>
      <c r="I116" s="22"/>
      <c r="J116" s="23"/>
      <c r="K116" s="23"/>
      <c r="L116" s="22"/>
      <c r="M116" s="23"/>
      <c r="N116" s="23"/>
      <c r="O116" s="22"/>
      <c r="P116" s="23"/>
      <c r="Q116" s="23"/>
      <c r="R116" s="22"/>
      <c r="S116" s="23"/>
      <c r="U116" s="22"/>
      <c r="V116" s="23"/>
      <c r="X116" s="22"/>
      <c r="Y116" s="23"/>
      <c r="AA116" s="22"/>
      <c r="AB116" s="23"/>
      <c r="AD116" s="22"/>
      <c r="AE116" s="23"/>
      <c r="AG116" s="22"/>
      <c r="AH116" s="23"/>
      <c r="AJ116" s="22"/>
      <c r="AK116" s="23"/>
    </row>
    <row r="117" spans="1:37" s="20" customFormat="1" ht="19.5" customHeight="1" thickTop="1" thickBot="1" x14ac:dyDescent="0.3">
      <c r="A117" s="211"/>
      <c r="C117" s="22"/>
      <c r="D117" s="23"/>
      <c r="E117" s="23"/>
      <c r="F117" s="22"/>
      <c r="G117" s="23"/>
      <c r="H117" s="23"/>
      <c r="I117" s="22"/>
      <c r="J117" s="23"/>
      <c r="K117" s="23"/>
      <c r="L117" s="22"/>
      <c r="M117" s="23"/>
      <c r="N117" s="23"/>
      <c r="O117" s="22"/>
      <c r="P117" s="23"/>
      <c r="Q117" s="23"/>
      <c r="R117" s="22"/>
      <c r="S117" s="23"/>
      <c r="U117" s="22"/>
      <c r="V117" s="23"/>
      <c r="X117" s="22"/>
      <c r="Y117" s="23"/>
      <c r="AA117" s="22"/>
      <c r="AB117" s="23"/>
      <c r="AD117" s="22"/>
      <c r="AE117" s="23"/>
      <c r="AG117" s="22"/>
      <c r="AH117" s="23"/>
      <c r="AJ117" s="22"/>
      <c r="AK117" s="23"/>
    </row>
    <row r="118" spans="1:37" s="20" customFormat="1" ht="19.5" customHeight="1" thickTop="1" thickBot="1" x14ac:dyDescent="0.3">
      <c r="A118" s="211"/>
      <c r="C118" s="22"/>
      <c r="D118" s="23"/>
      <c r="E118" s="23"/>
      <c r="F118" s="22"/>
      <c r="G118" s="23"/>
      <c r="H118" s="23"/>
      <c r="I118" s="22"/>
      <c r="J118" s="23"/>
      <c r="K118" s="23"/>
      <c r="L118" s="22"/>
      <c r="M118" s="23"/>
      <c r="N118" s="23"/>
      <c r="O118" s="22"/>
      <c r="P118" s="23"/>
      <c r="Q118" s="23"/>
      <c r="R118" s="22"/>
      <c r="S118" s="23"/>
      <c r="U118" s="22"/>
      <c r="V118" s="23"/>
      <c r="X118" s="22"/>
      <c r="Y118" s="23"/>
      <c r="AA118" s="22"/>
      <c r="AB118" s="23"/>
      <c r="AD118" s="22"/>
      <c r="AE118" s="23"/>
      <c r="AG118" s="22"/>
      <c r="AH118" s="23"/>
      <c r="AJ118" s="22"/>
      <c r="AK118" s="23"/>
    </row>
    <row r="119" spans="1:37" s="20" customFormat="1" ht="19.5" customHeight="1" thickTop="1" thickBot="1" x14ac:dyDescent="0.3">
      <c r="A119" s="211"/>
      <c r="C119" s="22"/>
      <c r="D119" s="23"/>
      <c r="E119" s="23"/>
      <c r="F119" s="22"/>
      <c r="G119" s="23"/>
      <c r="H119" s="23"/>
      <c r="I119" s="22"/>
      <c r="J119" s="23"/>
      <c r="K119" s="23"/>
      <c r="L119" s="22"/>
      <c r="M119" s="23"/>
      <c r="N119" s="23"/>
      <c r="O119" s="22"/>
      <c r="P119" s="23"/>
      <c r="Q119" s="23"/>
      <c r="R119" s="22"/>
      <c r="S119" s="23"/>
      <c r="U119" s="22"/>
      <c r="V119" s="23"/>
      <c r="X119" s="22"/>
      <c r="Y119" s="23"/>
      <c r="AA119" s="22"/>
      <c r="AB119" s="23"/>
      <c r="AD119" s="22"/>
      <c r="AE119" s="23"/>
      <c r="AG119" s="22"/>
      <c r="AH119" s="23"/>
      <c r="AJ119" s="22"/>
      <c r="AK119" s="23"/>
    </row>
    <row r="120" spans="1:37" s="20" customFormat="1" ht="24.75" customHeight="1" thickTop="1" thickBot="1" x14ac:dyDescent="0.3">
      <c r="A120" s="211"/>
      <c r="C120" s="22"/>
      <c r="D120" s="23"/>
      <c r="E120" s="23"/>
      <c r="F120" s="22"/>
      <c r="G120" s="23"/>
      <c r="H120" s="23"/>
      <c r="I120" s="22"/>
      <c r="J120" s="23"/>
      <c r="K120" s="23"/>
      <c r="L120" s="22"/>
      <c r="M120" s="23"/>
      <c r="N120" s="23"/>
      <c r="O120" s="22"/>
      <c r="P120" s="23"/>
      <c r="Q120" s="23"/>
      <c r="R120" s="22"/>
      <c r="S120" s="23"/>
      <c r="U120" s="22"/>
      <c r="V120" s="23"/>
      <c r="X120" s="22"/>
      <c r="Y120" s="23"/>
      <c r="AA120" s="22"/>
      <c r="AB120" s="23"/>
      <c r="AD120" s="22"/>
      <c r="AE120" s="23"/>
      <c r="AG120" s="22"/>
      <c r="AH120" s="23"/>
      <c r="AJ120" s="22"/>
      <c r="AK120" s="23"/>
    </row>
    <row r="121" spans="1:37" s="20" customFormat="1" ht="12" customHeight="1" thickTop="1" thickBot="1" x14ac:dyDescent="0.3">
      <c r="A121" s="211"/>
      <c r="C121" s="22"/>
      <c r="D121" s="23"/>
      <c r="E121" s="23"/>
      <c r="F121" s="22"/>
      <c r="G121" s="23"/>
      <c r="H121" s="23"/>
      <c r="I121" s="22"/>
      <c r="J121" s="23"/>
      <c r="K121" s="23"/>
      <c r="L121" s="22"/>
      <c r="M121" s="23"/>
      <c r="N121" s="23"/>
      <c r="O121" s="22"/>
      <c r="P121" s="23"/>
      <c r="Q121" s="23"/>
      <c r="R121" s="22"/>
      <c r="S121" s="23"/>
      <c r="U121" s="22"/>
      <c r="V121" s="23"/>
      <c r="X121" s="22"/>
      <c r="Y121" s="23"/>
      <c r="AA121" s="22"/>
      <c r="AB121" s="23"/>
      <c r="AD121" s="22"/>
      <c r="AE121" s="23"/>
      <c r="AG121" s="22"/>
      <c r="AH121" s="23"/>
      <c r="AJ121" s="22"/>
      <c r="AK121" s="23"/>
    </row>
    <row r="122" spans="1:37" s="20" customFormat="1" ht="25.5" customHeight="1" thickTop="1" thickBot="1" x14ac:dyDescent="0.3">
      <c r="A122" s="211"/>
      <c r="C122" s="22"/>
      <c r="D122" s="23"/>
      <c r="E122" s="23"/>
      <c r="F122" s="22"/>
      <c r="G122" s="23"/>
      <c r="H122" s="23"/>
      <c r="I122" s="22"/>
      <c r="J122" s="23"/>
      <c r="K122" s="23"/>
      <c r="L122" s="22"/>
      <c r="M122" s="23"/>
      <c r="N122" s="23"/>
      <c r="O122" s="22"/>
      <c r="P122" s="23"/>
      <c r="Q122" s="23"/>
      <c r="R122" s="22"/>
      <c r="S122" s="23"/>
      <c r="U122" s="22"/>
      <c r="V122" s="23"/>
      <c r="X122" s="22"/>
      <c r="Y122" s="23"/>
      <c r="AA122" s="22"/>
      <c r="AB122" s="23"/>
      <c r="AD122" s="22"/>
      <c r="AE122" s="23"/>
      <c r="AG122" s="22"/>
      <c r="AH122" s="23"/>
      <c r="AJ122" s="22"/>
      <c r="AK122" s="23"/>
    </row>
    <row r="123" spans="1:37" s="20" customFormat="1" ht="19.5" customHeight="1" thickTop="1" thickBot="1" x14ac:dyDescent="0.3">
      <c r="A123" s="211"/>
      <c r="C123" s="22"/>
      <c r="D123" s="23"/>
      <c r="E123" s="23"/>
      <c r="F123" s="22"/>
      <c r="G123" s="23"/>
      <c r="H123" s="23"/>
      <c r="I123" s="22"/>
      <c r="J123" s="23"/>
      <c r="K123" s="23"/>
      <c r="L123" s="22"/>
      <c r="M123" s="23"/>
      <c r="N123" s="23"/>
      <c r="O123" s="22"/>
      <c r="P123" s="23"/>
      <c r="Q123" s="23"/>
      <c r="R123" s="22"/>
      <c r="S123" s="23"/>
      <c r="U123" s="22"/>
      <c r="V123" s="23"/>
      <c r="X123" s="22"/>
      <c r="Y123" s="23"/>
      <c r="AA123" s="22"/>
      <c r="AB123" s="23"/>
      <c r="AD123" s="22"/>
      <c r="AE123" s="23"/>
      <c r="AG123" s="22"/>
      <c r="AH123" s="23"/>
      <c r="AJ123" s="22"/>
      <c r="AK123" s="23"/>
    </row>
    <row r="124" spans="1:37" s="20" customFormat="1" ht="19.5" customHeight="1" thickTop="1" thickBot="1" x14ac:dyDescent="0.3">
      <c r="A124" s="211"/>
      <c r="C124" s="22"/>
      <c r="D124" s="23"/>
      <c r="E124" s="23"/>
      <c r="F124" s="22"/>
      <c r="G124" s="23"/>
      <c r="H124" s="23"/>
      <c r="I124" s="22"/>
      <c r="J124" s="23"/>
      <c r="K124" s="23"/>
      <c r="L124" s="22"/>
      <c r="M124" s="23"/>
      <c r="N124" s="23"/>
      <c r="O124" s="22"/>
      <c r="P124" s="23"/>
      <c r="Q124" s="23"/>
      <c r="R124" s="22"/>
      <c r="S124" s="23"/>
      <c r="U124" s="22"/>
      <c r="V124" s="23"/>
      <c r="X124" s="22"/>
      <c r="Y124" s="23"/>
      <c r="AA124" s="22"/>
      <c r="AB124" s="23"/>
      <c r="AD124" s="22"/>
      <c r="AE124" s="23"/>
      <c r="AG124" s="22"/>
      <c r="AH124" s="23"/>
      <c r="AJ124" s="22"/>
      <c r="AK124" s="23"/>
    </row>
    <row r="125" spans="1:37" s="20" customFormat="1" ht="19.5" customHeight="1" thickTop="1" thickBot="1" x14ac:dyDescent="0.3">
      <c r="A125" s="211"/>
      <c r="C125" s="22"/>
      <c r="D125" s="23"/>
      <c r="E125" s="23"/>
      <c r="F125" s="22"/>
      <c r="G125" s="23"/>
      <c r="H125" s="23"/>
      <c r="I125" s="22"/>
      <c r="J125" s="23"/>
      <c r="K125" s="23"/>
      <c r="L125" s="22"/>
      <c r="M125" s="23"/>
      <c r="N125" s="23"/>
      <c r="O125" s="22"/>
      <c r="P125" s="23"/>
      <c r="Q125" s="23"/>
      <c r="R125" s="22"/>
      <c r="S125" s="23"/>
      <c r="U125" s="22"/>
      <c r="V125" s="23"/>
      <c r="X125" s="22"/>
      <c r="Y125" s="23"/>
      <c r="AA125" s="22"/>
      <c r="AB125" s="23"/>
      <c r="AD125" s="22"/>
      <c r="AE125" s="23"/>
      <c r="AG125" s="22"/>
      <c r="AH125" s="23"/>
      <c r="AJ125" s="22"/>
      <c r="AK125" s="23"/>
    </row>
    <row r="126" spans="1:37" s="20" customFormat="1" ht="19.5" customHeight="1" thickTop="1" thickBot="1" x14ac:dyDescent="0.3">
      <c r="A126" s="211"/>
      <c r="C126" s="22"/>
      <c r="D126" s="23"/>
      <c r="E126" s="23"/>
      <c r="F126" s="22"/>
      <c r="G126" s="23"/>
      <c r="H126" s="23"/>
      <c r="I126" s="22"/>
      <c r="J126" s="23"/>
      <c r="K126" s="23"/>
      <c r="L126" s="22"/>
      <c r="M126" s="23"/>
      <c r="N126" s="23"/>
      <c r="O126" s="22"/>
      <c r="P126" s="23"/>
      <c r="Q126" s="23"/>
      <c r="R126" s="22"/>
      <c r="S126" s="23"/>
      <c r="U126" s="22"/>
      <c r="V126" s="23"/>
      <c r="X126" s="22"/>
      <c r="Y126" s="23"/>
      <c r="AA126" s="22"/>
      <c r="AB126" s="23"/>
      <c r="AD126" s="22"/>
      <c r="AE126" s="23"/>
      <c r="AG126" s="22"/>
      <c r="AH126" s="23"/>
      <c r="AJ126" s="22"/>
      <c r="AK126" s="23"/>
    </row>
    <row r="127" spans="1:37" s="20" customFormat="1" ht="19.5" customHeight="1" thickTop="1" thickBot="1" x14ac:dyDescent="0.3">
      <c r="A127" s="211"/>
      <c r="C127" s="22"/>
      <c r="D127" s="23"/>
      <c r="E127" s="23"/>
      <c r="F127" s="22"/>
      <c r="G127" s="23"/>
      <c r="H127" s="23"/>
      <c r="I127" s="22"/>
      <c r="J127" s="23"/>
      <c r="K127" s="23"/>
      <c r="L127" s="22"/>
      <c r="M127" s="23"/>
      <c r="N127" s="23"/>
      <c r="O127" s="22"/>
      <c r="P127" s="23"/>
      <c r="Q127" s="23"/>
      <c r="R127" s="22"/>
      <c r="S127" s="23"/>
      <c r="U127" s="22"/>
      <c r="V127" s="23"/>
      <c r="X127" s="22"/>
      <c r="Y127" s="23"/>
      <c r="AA127" s="22"/>
      <c r="AB127" s="23"/>
      <c r="AD127" s="22"/>
      <c r="AE127" s="23"/>
      <c r="AG127" s="22"/>
      <c r="AH127" s="23"/>
      <c r="AJ127" s="22"/>
      <c r="AK127" s="23"/>
    </row>
    <row r="128" spans="1:37" s="20" customFormat="1" ht="19.5" customHeight="1" thickTop="1" thickBot="1" x14ac:dyDescent="0.3">
      <c r="A128" s="211"/>
      <c r="C128" s="22"/>
      <c r="D128" s="23"/>
      <c r="E128" s="23"/>
      <c r="F128" s="22"/>
      <c r="G128" s="23"/>
      <c r="H128" s="23"/>
      <c r="I128" s="22"/>
      <c r="J128" s="23"/>
      <c r="K128" s="23"/>
      <c r="L128" s="22"/>
      <c r="M128" s="23"/>
      <c r="N128" s="23"/>
      <c r="O128" s="22"/>
      <c r="P128" s="23"/>
      <c r="Q128" s="23"/>
      <c r="R128" s="22"/>
      <c r="S128" s="23"/>
      <c r="U128" s="22"/>
      <c r="V128" s="23"/>
      <c r="X128" s="22"/>
      <c r="Y128" s="23"/>
      <c r="AA128" s="22"/>
      <c r="AB128" s="23"/>
      <c r="AD128" s="22"/>
      <c r="AE128" s="23"/>
      <c r="AG128" s="22"/>
      <c r="AH128" s="23"/>
      <c r="AJ128" s="22"/>
      <c r="AK128" s="23"/>
    </row>
    <row r="129" spans="1:37" s="20" customFormat="1" ht="19.5" customHeight="1" thickTop="1" thickBot="1" x14ac:dyDescent="0.3">
      <c r="A129" s="211"/>
      <c r="C129" s="22"/>
      <c r="D129" s="23"/>
      <c r="E129" s="23"/>
      <c r="F129" s="22"/>
      <c r="G129" s="23"/>
      <c r="H129" s="23"/>
      <c r="I129" s="22"/>
      <c r="J129" s="23"/>
      <c r="K129" s="23"/>
      <c r="L129" s="22"/>
      <c r="M129" s="23"/>
      <c r="N129" s="23"/>
      <c r="O129" s="22"/>
      <c r="P129" s="23"/>
      <c r="Q129" s="23"/>
      <c r="R129" s="22"/>
      <c r="S129" s="23"/>
      <c r="U129" s="22"/>
      <c r="V129" s="23"/>
      <c r="X129" s="22"/>
      <c r="Y129" s="23"/>
      <c r="AA129" s="22"/>
      <c r="AB129" s="23"/>
      <c r="AD129" s="22"/>
      <c r="AE129" s="23"/>
      <c r="AG129" s="22"/>
      <c r="AH129" s="23"/>
      <c r="AJ129" s="22"/>
      <c r="AK129" s="23"/>
    </row>
    <row r="130" spans="1:37" s="20" customFormat="1" ht="19.5" customHeight="1" thickTop="1" thickBot="1" x14ac:dyDescent="0.3">
      <c r="A130" s="211"/>
      <c r="C130" s="22"/>
      <c r="D130" s="23"/>
      <c r="E130" s="23"/>
      <c r="F130" s="22"/>
      <c r="G130" s="23"/>
      <c r="H130" s="23"/>
      <c r="I130" s="22"/>
      <c r="J130" s="23"/>
      <c r="K130" s="23"/>
      <c r="L130" s="22"/>
      <c r="M130" s="23"/>
      <c r="N130" s="23"/>
      <c r="O130" s="22"/>
      <c r="P130" s="23"/>
      <c r="Q130" s="23"/>
      <c r="R130" s="22"/>
      <c r="S130" s="23"/>
      <c r="U130" s="22"/>
      <c r="V130" s="23"/>
      <c r="X130" s="22"/>
      <c r="Y130" s="23"/>
      <c r="AA130" s="22"/>
      <c r="AB130" s="23"/>
      <c r="AD130" s="22"/>
      <c r="AE130" s="23"/>
      <c r="AG130" s="22"/>
      <c r="AH130" s="23"/>
      <c r="AJ130" s="22"/>
      <c r="AK130" s="23"/>
    </row>
    <row r="131" spans="1:37" s="20" customFormat="1" ht="19.5" customHeight="1" thickTop="1" thickBot="1" x14ac:dyDescent="0.3">
      <c r="A131" s="211"/>
      <c r="C131" s="22"/>
      <c r="D131" s="23"/>
      <c r="E131" s="23"/>
      <c r="F131" s="22"/>
      <c r="G131" s="23"/>
      <c r="H131" s="23"/>
      <c r="I131" s="22"/>
      <c r="J131" s="23"/>
      <c r="K131" s="23"/>
      <c r="L131" s="22"/>
      <c r="M131" s="23"/>
      <c r="N131" s="23"/>
      <c r="O131" s="22"/>
      <c r="P131" s="23"/>
      <c r="Q131" s="23"/>
      <c r="R131" s="22"/>
      <c r="S131" s="23"/>
      <c r="U131" s="22"/>
      <c r="V131" s="23"/>
      <c r="X131" s="22"/>
      <c r="Y131" s="23"/>
      <c r="AA131" s="22"/>
      <c r="AB131" s="23"/>
      <c r="AD131" s="22"/>
      <c r="AE131" s="23"/>
      <c r="AG131" s="22"/>
      <c r="AH131" s="23"/>
      <c r="AJ131" s="22"/>
      <c r="AK131" s="23"/>
    </row>
    <row r="132" spans="1:37" s="20" customFormat="1" ht="19.5" customHeight="1" thickTop="1" thickBot="1" x14ac:dyDescent="0.3">
      <c r="A132" s="211"/>
      <c r="C132" s="22"/>
      <c r="D132" s="23"/>
      <c r="E132" s="23"/>
      <c r="F132" s="22"/>
      <c r="G132" s="23"/>
      <c r="H132" s="23"/>
      <c r="I132" s="22"/>
      <c r="J132" s="23"/>
      <c r="K132" s="23"/>
      <c r="L132" s="22"/>
      <c r="M132" s="23"/>
      <c r="N132" s="23"/>
      <c r="O132" s="22"/>
      <c r="P132" s="23"/>
      <c r="Q132" s="23"/>
      <c r="R132" s="22"/>
      <c r="S132" s="23"/>
      <c r="U132" s="22"/>
      <c r="V132" s="23"/>
      <c r="X132" s="22"/>
      <c r="Y132" s="23"/>
      <c r="AA132" s="22"/>
      <c r="AB132" s="23"/>
      <c r="AD132" s="22"/>
      <c r="AE132" s="23"/>
      <c r="AG132" s="22"/>
      <c r="AH132" s="23"/>
      <c r="AJ132" s="22"/>
      <c r="AK132" s="23"/>
    </row>
    <row r="133" spans="1:37" s="20" customFormat="1" ht="19.5" customHeight="1" thickTop="1" thickBot="1" x14ac:dyDescent="0.3">
      <c r="A133" s="211"/>
      <c r="C133" s="22"/>
      <c r="D133" s="23"/>
      <c r="E133" s="23"/>
      <c r="F133" s="22"/>
      <c r="G133" s="23"/>
      <c r="H133" s="23"/>
      <c r="I133" s="22"/>
      <c r="J133" s="23"/>
      <c r="K133" s="23"/>
      <c r="L133" s="22"/>
      <c r="M133" s="23"/>
      <c r="N133" s="23"/>
      <c r="O133" s="22"/>
      <c r="P133" s="23"/>
      <c r="Q133" s="23"/>
      <c r="R133" s="22"/>
      <c r="S133" s="23"/>
      <c r="U133" s="22"/>
      <c r="V133" s="23"/>
      <c r="X133" s="22"/>
      <c r="Y133" s="23"/>
      <c r="AA133" s="22"/>
      <c r="AB133" s="23"/>
      <c r="AD133" s="22"/>
      <c r="AE133" s="23"/>
      <c r="AG133" s="22"/>
      <c r="AH133" s="23"/>
      <c r="AJ133" s="22"/>
      <c r="AK133" s="23"/>
    </row>
    <row r="134" spans="1:37" s="20" customFormat="1" ht="19.5" customHeight="1" thickTop="1" thickBot="1" x14ac:dyDescent="0.3">
      <c r="A134" s="211"/>
      <c r="C134" s="22"/>
      <c r="D134" s="23"/>
      <c r="E134" s="23"/>
      <c r="F134" s="22"/>
      <c r="G134" s="23"/>
      <c r="H134" s="23"/>
      <c r="I134" s="22"/>
      <c r="J134" s="23"/>
      <c r="K134" s="23"/>
      <c r="L134" s="22"/>
      <c r="M134" s="23"/>
      <c r="N134" s="23"/>
      <c r="O134" s="22"/>
      <c r="P134" s="23"/>
      <c r="Q134" s="23"/>
      <c r="R134" s="22"/>
      <c r="S134" s="23"/>
      <c r="U134" s="22"/>
      <c r="V134" s="23"/>
      <c r="X134" s="22"/>
      <c r="Y134" s="23"/>
      <c r="AA134" s="22"/>
      <c r="AB134" s="23"/>
      <c r="AD134" s="22"/>
      <c r="AE134" s="23"/>
      <c r="AG134" s="22"/>
      <c r="AH134" s="23"/>
      <c r="AJ134" s="22"/>
      <c r="AK134" s="23"/>
    </row>
    <row r="135" spans="1:37" s="20" customFormat="1" ht="19.5" customHeight="1" thickTop="1" thickBot="1" x14ac:dyDescent="0.3">
      <c r="A135" s="211"/>
      <c r="C135" s="22"/>
      <c r="D135" s="23"/>
      <c r="E135" s="23"/>
      <c r="F135" s="22"/>
      <c r="G135" s="23"/>
      <c r="H135" s="23"/>
      <c r="I135" s="22"/>
      <c r="J135" s="23"/>
      <c r="K135" s="23"/>
      <c r="L135" s="22"/>
      <c r="M135" s="23"/>
      <c r="N135" s="23"/>
      <c r="O135" s="22"/>
      <c r="P135" s="23"/>
      <c r="Q135" s="23"/>
      <c r="R135" s="22"/>
      <c r="S135" s="23"/>
      <c r="U135" s="22"/>
      <c r="V135" s="23"/>
      <c r="X135" s="22"/>
      <c r="Y135" s="23"/>
      <c r="AA135" s="22"/>
      <c r="AB135" s="23"/>
      <c r="AD135" s="22"/>
      <c r="AE135" s="23"/>
      <c r="AG135" s="22"/>
      <c r="AH135" s="23"/>
      <c r="AJ135" s="22"/>
      <c r="AK135" s="23"/>
    </row>
    <row r="136" spans="1:37" s="20" customFormat="1" ht="16.5" thickTop="1" thickBot="1" x14ac:dyDescent="0.3">
      <c r="A136" s="211"/>
      <c r="C136" s="22"/>
      <c r="D136" s="23"/>
      <c r="E136" s="23"/>
      <c r="F136" s="22"/>
      <c r="G136" s="23"/>
      <c r="H136" s="23"/>
      <c r="I136" s="22"/>
      <c r="J136" s="23"/>
      <c r="K136" s="23"/>
      <c r="L136" s="22"/>
      <c r="M136" s="23"/>
      <c r="N136" s="23"/>
      <c r="O136" s="22"/>
      <c r="P136" s="23"/>
      <c r="Q136" s="23"/>
      <c r="R136" s="22"/>
      <c r="S136" s="23"/>
      <c r="U136" s="22"/>
      <c r="V136" s="23"/>
      <c r="X136" s="22"/>
      <c r="Y136" s="23"/>
      <c r="AA136" s="22"/>
      <c r="AB136" s="23"/>
      <c r="AD136" s="22"/>
      <c r="AE136" s="23"/>
      <c r="AG136" s="22"/>
      <c r="AH136" s="23"/>
      <c r="AJ136" s="22"/>
      <c r="AK136" s="23"/>
    </row>
    <row r="137" spans="1:37" s="20" customFormat="1" ht="16.5" thickTop="1" thickBot="1" x14ac:dyDescent="0.3">
      <c r="A137" s="211"/>
      <c r="C137" s="22"/>
      <c r="D137" s="23"/>
      <c r="E137" s="23"/>
      <c r="F137" s="22"/>
      <c r="G137" s="23"/>
      <c r="H137" s="23"/>
      <c r="I137" s="22"/>
      <c r="J137" s="23"/>
      <c r="K137" s="23"/>
      <c r="L137" s="22"/>
      <c r="M137" s="23"/>
      <c r="N137" s="23"/>
      <c r="O137" s="22"/>
      <c r="P137" s="23"/>
      <c r="Q137" s="23"/>
      <c r="R137" s="22"/>
      <c r="S137" s="23"/>
      <c r="U137" s="22"/>
      <c r="V137" s="23"/>
      <c r="X137" s="22"/>
      <c r="Y137" s="23"/>
      <c r="AA137" s="22"/>
      <c r="AB137" s="23"/>
      <c r="AD137" s="22"/>
      <c r="AE137" s="23"/>
      <c r="AG137" s="22"/>
      <c r="AH137" s="23"/>
      <c r="AJ137" s="22"/>
      <c r="AK137" s="23"/>
    </row>
    <row r="138" spans="1:37" s="20" customFormat="1" ht="16.5" thickTop="1" thickBot="1" x14ac:dyDescent="0.3">
      <c r="A138" s="211"/>
      <c r="C138" s="22"/>
      <c r="D138" s="23"/>
      <c r="E138" s="23"/>
      <c r="F138" s="22"/>
      <c r="G138" s="23"/>
      <c r="H138" s="23"/>
      <c r="I138" s="22"/>
      <c r="J138" s="23"/>
      <c r="K138" s="23"/>
      <c r="L138" s="22"/>
      <c r="M138" s="23"/>
      <c r="N138" s="23"/>
      <c r="O138" s="22"/>
      <c r="P138" s="23"/>
      <c r="Q138" s="23"/>
      <c r="R138" s="22"/>
      <c r="S138" s="23"/>
      <c r="U138" s="22"/>
      <c r="V138" s="23"/>
      <c r="X138" s="22"/>
      <c r="Y138" s="23"/>
      <c r="AA138" s="22"/>
      <c r="AB138" s="23"/>
      <c r="AD138" s="22"/>
      <c r="AE138" s="23"/>
      <c r="AG138" s="22"/>
      <c r="AH138" s="23"/>
      <c r="AJ138" s="22"/>
      <c r="AK138" s="23"/>
    </row>
    <row r="139" spans="1:37"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c r="AA139" s="22"/>
      <c r="AB139" s="23"/>
      <c r="AD139" s="22"/>
      <c r="AE139" s="23"/>
      <c r="AG139" s="22"/>
      <c r="AH139" s="23"/>
      <c r="AJ139" s="22"/>
      <c r="AK139" s="23"/>
    </row>
    <row r="140" spans="1:37"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c r="AA140" s="22"/>
      <c r="AB140" s="23"/>
      <c r="AD140" s="22"/>
      <c r="AE140" s="23"/>
      <c r="AG140" s="22"/>
      <c r="AH140" s="23"/>
      <c r="AJ140" s="22"/>
      <c r="AK140" s="23"/>
    </row>
    <row r="141" spans="1:37"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c r="AA141" s="22"/>
      <c r="AB141" s="23"/>
      <c r="AD141" s="22"/>
      <c r="AE141" s="23"/>
      <c r="AG141" s="22"/>
      <c r="AH141" s="23"/>
      <c r="AJ141" s="22"/>
      <c r="AK141" s="23"/>
    </row>
    <row r="142" spans="1:37"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c r="AA142" s="22"/>
      <c r="AB142" s="23"/>
      <c r="AD142" s="22"/>
      <c r="AE142" s="23"/>
      <c r="AG142" s="22"/>
      <c r="AH142" s="23"/>
      <c r="AJ142" s="22"/>
      <c r="AK142" s="23"/>
    </row>
    <row r="143" spans="1:37"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c r="AA143" s="22"/>
      <c r="AB143" s="23"/>
      <c r="AD143" s="22"/>
      <c r="AE143" s="23"/>
      <c r="AG143" s="22"/>
      <c r="AH143" s="23"/>
      <c r="AJ143" s="22"/>
      <c r="AK143" s="23"/>
    </row>
    <row r="144" spans="1:37"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c r="AA144" s="22"/>
      <c r="AB144" s="23"/>
      <c r="AD144" s="22"/>
      <c r="AE144" s="23"/>
      <c r="AG144" s="22"/>
      <c r="AH144" s="23"/>
      <c r="AJ144" s="22"/>
      <c r="AK144" s="23"/>
    </row>
    <row r="145" spans="3:37"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c r="AA145" s="22"/>
      <c r="AB145" s="23"/>
      <c r="AD145" s="22"/>
      <c r="AE145" s="23"/>
      <c r="AG145" s="22"/>
      <c r="AH145" s="23"/>
      <c r="AJ145" s="22"/>
      <c r="AK145" s="23"/>
    </row>
    <row r="146" spans="3:37"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c r="AA146" s="22"/>
      <c r="AB146" s="23"/>
      <c r="AD146" s="22"/>
      <c r="AE146" s="23"/>
      <c r="AG146" s="22"/>
      <c r="AH146" s="23"/>
      <c r="AJ146" s="22"/>
      <c r="AK146" s="23"/>
    </row>
    <row r="147" spans="3:37"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c r="AA147" s="22"/>
      <c r="AB147" s="23"/>
      <c r="AD147" s="22"/>
      <c r="AE147" s="23"/>
      <c r="AG147" s="22"/>
      <c r="AH147" s="23"/>
      <c r="AJ147" s="22"/>
      <c r="AK147" s="23"/>
    </row>
    <row r="148" spans="3:37"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c r="AA148" s="22"/>
      <c r="AB148" s="23"/>
      <c r="AD148" s="22"/>
      <c r="AE148" s="23"/>
      <c r="AG148" s="22"/>
      <c r="AH148" s="23"/>
      <c r="AJ148" s="22"/>
      <c r="AK148" s="23"/>
    </row>
    <row r="149" spans="3:37"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c r="AA149" s="22"/>
      <c r="AB149" s="23"/>
      <c r="AD149" s="22"/>
      <c r="AE149" s="23"/>
      <c r="AG149" s="22"/>
      <c r="AH149" s="23"/>
      <c r="AJ149" s="22"/>
      <c r="AK149" s="23"/>
    </row>
    <row r="150" spans="3:37"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c r="AA150" s="22"/>
      <c r="AB150" s="23"/>
      <c r="AD150" s="22"/>
      <c r="AE150" s="23"/>
      <c r="AG150" s="22"/>
      <c r="AH150" s="23"/>
      <c r="AJ150" s="22"/>
      <c r="AK150" s="23"/>
    </row>
    <row r="151" spans="3:37"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c r="AA151" s="22"/>
      <c r="AB151" s="23"/>
      <c r="AD151" s="22"/>
      <c r="AE151" s="23"/>
      <c r="AG151" s="22"/>
      <c r="AH151" s="23"/>
      <c r="AJ151" s="22"/>
      <c r="AK151" s="23"/>
    </row>
    <row r="152" spans="3:37"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c r="AA152" s="22"/>
      <c r="AB152" s="23"/>
      <c r="AD152" s="22"/>
      <c r="AE152" s="23"/>
      <c r="AG152" s="22"/>
      <c r="AH152" s="23"/>
      <c r="AJ152" s="22"/>
      <c r="AK152" s="23"/>
    </row>
    <row r="153" spans="3:37"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c r="AA153" s="22"/>
      <c r="AB153" s="23"/>
      <c r="AD153" s="22"/>
      <c r="AE153" s="23"/>
      <c r="AG153" s="22"/>
      <c r="AH153" s="23"/>
      <c r="AJ153" s="22"/>
      <c r="AK153" s="23"/>
    </row>
    <row r="154" spans="3:37"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c r="AA154" s="22"/>
      <c r="AB154" s="23"/>
      <c r="AD154" s="22"/>
      <c r="AE154" s="23"/>
      <c r="AG154" s="22"/>
      <c r="AH154" s="23"/>
      <c r="AJ154" s="22"/>
      <c r="AK154" s="23"/>
    </row>
    <row r="155" spans="3:37"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c r="AA155" s="22"/>
      <c r="AB155" s="23"/>
      <c r="AD155" s="22"/>
      <c r="AE155" s="23"/>
      <c r="AG155" s="22"/>
      <c r="AH155" s="23"/>
      <c r="AJ155" s="22"/>
      <c r="AK155" s="23"/>
    </row>
    <row r="156" spans="3:37"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c r="AA156" s="22"/>
      <c r="AB156" s="23"/>
      <c r="AD156" s="22"/>
      <c r="AE156" s="23"/>
      <c r="AG156" s="22"/>
      <c r="AH156" s="23"/>
      <c r="AJ156" s="22"/>
      <c r="AK156" s="23"/>
    </row>
    <row r="157" spans="3:37"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c r="AA157" s="22"/>
      <c r="AB157" s="23"/>
      <c r="AD157" s="22"/>
      <c r="AE157" s="23"/>
      <c r="AG157" s="22"/>
      <c r="AH157" s="23"/>
      <c r="AJ157" s="22"/>
      <c r="AK157" s="23"/>
    </row>
    <row r="158" spans="3:37"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c r="AA158" s="22"/>
      <c r="AB158" s="23"/>
      <c r="AD158" s="22"/>
      <c r="AE158" s="23"/>
      <c r="AG158" s="22"/>
      <c r="AH158" s="23"/>
      <c r="AJ158" s="22"/>
      <c r="AK158" s="23"/>
    </row>
    <row r="159" spans="3:37"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c r="AA159" s="22"/>
      <c r="AB159" s="23"/>
      <c r="AD159" s="22"/>
      <c r="AE159" s="23"/>
      <c r="AG159" s="22"/>
      <c r="AH159" s="23"/>
      <c r="AJ159" s="22"/>
      <c r="AK159" s="23"/>
    </row>
    <row r="160" spans="3:37"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c r="AA160" s="22"/>
      <c r="AB160" s="23"/>
      <c r="AD160" s="22"/>
      <c r="AE160" s="23"/>
      <c r="AG160" s="22"/>
      <c r="AH160" s="23"/>
      <c r="AJ160" s="22"/>
      <c r="AK160" s="23"/>
    </row>
    <row r="161" spans="3:37"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c r="AA161" s="22"/>
      <c r="AB161" s="23"/>
      <c r="AD161" s="22"/>
      <c r="AE161" s="23"/>
      <c r="AG161" s="22"/>
      <c r="AH161" s="23"/>
      <c r="AJ161" s="22"/>
      <c r="AK161" s="23"/>
    </row>
    <row r="162" spans="3:37"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c r="AA162" s="22"/>
      <c r="AB162" s="23"/>
      <c r="AD162" s="22"/>
      <c r="AE162" s="23"/>
      <c r="AG162" s="22"/>
      <c r="AH162" s="23"/>
      <c r="AJ162" s="22"/>
      <c r="AK162" s="23"/>
    </row>
    <row r="163" spans="3:37"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c r="AA163" s="22"/>
      <c r="AB163" s="23"/>
      <c r="AD163" s="22"/>
      <c r="AE163" s="23"/>
      <c r="AG163" s="22"/>
      <c r="AH163" s="23"/>
      <c r="AJ163" s="22"/>
      <c r="AK163" s="23"/>
    </row>
    <row r="164" spans="3:37"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c r="AA164" s="22"/>
      <c r="AB164" s="23"/>
      <c r="AD164" s="22"/>
      <c r="AE164" s="23"/>
      <c r="AG164" s="22"/>
      <c r="AH164" s="23"/>
      <c r="AJ164" s="22"/>
      <c r="AK164" s="23"/>
    </row>
    <row r="165" spans="3:37"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c r="AA165" s="22"/>
      <c r="AB165" s="23"/>
      <c r="AD165" s="22"/>
      <c r="AE165" s="23"/>
      <c r="AG165" s="22"/>
      <c r="AH165" s="23"/>
      <c r="AJ165" s="22"/>
      <c r="AK165" s="23"/>
    </row>
    <row r="166" spans="3:37"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c r="AA166" s="22"/>
      <c r="AB166" s="23"/>
      <c r="AD166" s="22"/>
      <c r="AE166" s="23"/>
      <c r="AG166" s="22"/>
      <c r="AH166" s="23"/>
      <c r="AJ166" s="22"/>
      <c r="AK166" s="23"/>
    </row>
    <row r="167" spans="3:37"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c r="AA167" s="22"/>
      <c r="AB167" s="23"/>
      <c r="AD167" s="22"/>
      <c r="AE167" s="23"/>
      <c r="AG167" s="22"/>
      <c r="AH167" s="23"/>
      <c r="AJ167" s="22"/>
      <c r="AK167" s="23"/>
    </row>
    <row r="168" spans="3:37"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c r="AA168" s="22"/>
      <c r="AB168" s="23"/>
      <c r="AD168" s="22"/>
      <c r="AE168" s="23"/>
      <c r="AG168" s="22"/>
      <c r="AH168" s="23"/>
      <c r="AJ168" s="22"/>
      <c r="AK168" s="23"/>
    </row>
    <row r="169" spans="3:37"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c r="AA169" s="22"/>
      <c r="AB169" s="23"/>
      <c r="AD169" s="22"/>
      <c r="AE169" s="23"/>
      <c r="AG169" s="22"/>
      <c r="AH169" s="23"/>
      <c r="AJ169" s="22"/>
      <c r="AK169" s="23"/>
    </row>
    <row r="170" spans="3:37"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c r="AA170" s="22"/>
      <c r="AB170" s="23"/>
      <c r="AD170" s="22"/>
      <c r="AE170" s="23"/>
      <c r="AG170" s="22"/>
      <c r="AH170" s="23"/>
      <c r="AJ170" s="22"/>
      <c r="AK170" s="23"/>
    </row>
    <row r="171" spans="3:37"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c r="AA171" s="22"/>
      <c r="AB171" s="23"/>
      <c r="AD171" s="22"/>
      <c r="AE171" s="23"/>
      <c r="AG171" s="22"/>
      <c r="AH171" s="23"/>
      <c r="AJ171" s="22"/>
      <c r="AK171" s="23"/>
    </row>
    <row r="172" spans="3:37"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c r="AA172" s="22"/>
      <c r="AB172" s="23"/>
      <c r="AD172" s="22"/>
      <c r="AE172" s="23"/>
      <c r="AG172" s="22"/>
      <c r="AH172" s="23"/>
      <c r="AJ172" s="22"/>
      <c r="AK172" s="23"/>
    </row>
    <row r="173" spans="3:37"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c r="AA173" s="22"/>
      <c r="AB173" s="23"/>
      <c r="AD173" s="22"/>
      <c r="AE173" s="23"/>
      <c r="AG173" s="22"/>
      <c r="AH173" s="23"/>
      <c r="AJ173" s="22"/>
      <c r="AK173" s="23"/>
    </row>
    <row r="174" spans="3:37"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c r="AA174" s="22"/>
      <c r="AB174" s="23"/>
      <c r="AD174" s="22"/>
      <c r="AE174" s="23"/>
      <c r="AG174" s="22"/>
      <c r="AH174" s="23"/>
      <c r="AJ174" s="22"/>
      <c r="AK174" s="23"/>
    </row>
    <row r="175" spans="3:37"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c r="AA175" s="22"/>
      <c r="AB175" s="23"/>
      <c r="AD175" s="22"/>
      <c r="AE175" s="23"/>
      <c r="AG175" s="22"/>
      <c r="AH175" s="23"/>
      <c r="AJ175" s="22"/>
      <c r="AK175" s="23"/>
    </row>
    <row r="176" spans="3:37"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c r="AA176" s="22"/>
      <c r="AB176" s="23"/>
      <c r="AD176" s="22"/>
      <c r="AE176" s="23"/>
      <c r="AG176" s="22"/>
      <c r="AH176" s="23"/>
      <c r="AJ176" s="22"/>
      <c r="AK176" s="23"/>
    </row>
    <row r="177" spans="3:37"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c r="AA177" s="22"/>
      <c r="AB177" s="23"/>
      <c r="AD177" s="22"/>
      <c r="AE177" s="23"/>
      <c r="AG177" s="22"/>
      <c r="AH177" s="23"/>
      <c r="AJ177" s="22"/>
      <c r="AK177" s="23"/>
    </row>
    <row r="178" spans="3:37"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c r="AA178" s="22"/>
      <c r="AB178" s="23"/>
      <c r="AD178" s="22"/>
      <c r="AE178" s="23"/>
      <c r="AG178" s="22"/>
      <c r="AH178" s="23"/>
      <c r="AJ178" s="22"/>
      <c r="AK178" s="23"/>
    </row>
    <row r="179" spans="3:37"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c r="AA179" s="22"/>
      <c r="AB179" s="23"/>
      <c r="AD179" s="22"/>
      <c r="AE179" s="23"/>
      <c r="AG179" s="22"/>
      <c r="AH179" s="23"/>
      <c r="AJ179" s="22"/>
      <c r="AK179" s="23"/>
    </row>
    <row r="180" spans="3:37"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c r="AA180" s="22"/>
      <c r="AB180" s="23"/>
      <c r="AD180" s="22"/>
      <c r="AE180" s="23"/>
      <c r="AG180" s="22"/>
      <c r="AH180" s="23"/>
      <c r="AJ180" s="22"/>
      <c r="AK180" s="23"/>
    </row>
    <row r="181" spans="3:37"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c r="AA181" s="22"/>
      <c r="AB181" s="23"/>
      <c r="AD181" s="22"/>
      <c r="AE181" s="23"/>
      <c r="AG181" s="22"/>
      <c r="AH181" s="23"/>
      <c r="AJ181" s="22"/>
      <c r="AK181" s="23"/>
    </row>
    <row r="182" spans="3:37"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c r="AA182" s="22"/>
      <c r="AB182" s="23"/>
      <c r="AD182" s="22"/>
      <c r="AE182" s="23"/>
      <c r="AG182" s="22"/>
      <c r="AH182" s="23"/>
      <c r="AJ182" s="22"/>
      <c r="AK182" s="23"/>
    </row>
    <row r="183" spans="3:37"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c r="AA183" s="22"/>
      <c r="AB183" s="23"/>
      <c r="AD183" s="22"/>
      <c r="AE183" s="23"/>
      <c r="AG183" s="22"/>
      <c r="AH183" s="23"/>
      <c r="AJ183" s="22"/>
      <c r="AK183" s="23"/>
    </row>
    <row r="184" spans="3:37"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c r="AA184" s="22"/>
      <c r="AB184" s="23"/>
      <c r="AD184" s="22"/>
      <c r="AE184" s="23"/>
      <c r="AG184" s="22"/>
      <c r="AH184" s="23"/>
      <c r="AJ184" s="22"/>
      <c r="AK184" s="23"/>
    </row>
    <row r="185" spans="3:37"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c r="AA185" s="22"/>
      <c r="AB185" s="23"/>
      <c r="AD185" s="22"/>
      <c r="AE185" s="23"/>
      <c r="AG185" s="22"/>
      <c r="AH185" s="23"/>
      <c r="AJ185" s="22"/>
      <c r="AK185" s="23"/>
    </row>
    <row r="186" spans="3:37"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c r="AA186" s="22"/>
      <c r="AB186" s="23"/>
      <c r="AD186" s="22"/>
      <c r="AE186" s="23"/>
      <c r="AG186" s="22"/>
      <c r="AH186" s="23"/>
      <c r="AJ186" s="22"/>
      <c r="AK186" s="23"/>
    </row>
    <row r="187" spans="3:37"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c r="AA187" s="22"/>
      <c r="AB187" s="23"/>
      <c r="AD187" s="22"/>
      <c r="AE187" s="23"/>
      <c r="AG187" s="22"/>
      <c r="AH187" s="23"/>
      <c r="AJ187" s="22"/>
      <c r="AK187" s="23"/>
    </row>
    <row r="188" spans="3:37"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c r="AA188" s="22"/>
      <c r="AB188" s="23"/>
      <c r="AD188" s="22"/>
      <c r="AE188" s="23"/>
      <c r="AG188" s="22"/>
      <c r="AH188" s="23"/>
      <c r="AJ188" s="22"/>
      <c r="AK188" s="23"/>
    </row>
    <row r="189" spans="3:37"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c r="AA189" s="22"/>
      <c r="AB189" s="23"/>
      <c r="AD189" s="22"/>
      <c r="AE189" s="23"/>
      <c r="AG189" s="22"/>
      <c r="AH189" s="23"/>
      <c r="AJ189" s="22"/>
      <c r="AK189" s="23"/>
    </row>
    <row r="190" spans="3:37"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c r="AA190" s="22"/>
      <c r="AB190" s="23"/>
      <c r="AD190" s="22"/>
      <c r="AE190" s="23"/>
      <c r="AG190" s="22"/>
      <c r="AH190" s="23"/>
      <c r="AJ190" s="22"/>
      <c r="AK190" s="23"/>
    </row>
    <row r="191" spans="3:37"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c r="AA191" s="22"/>
      <c r="AB191" s="23"/>
      <c r="AD191" s="22"/>
      <c r="AE191" s="23"/>
      <c r="AG191" s="22"/>
      <c r="AH191" s="23"/>
      <c r="AJ191" s="22"/>
      <c r="AK191" s="23"/>
    </row>
    <row r="192" spans="3:37"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c r="AA192" s="22"/>
      <c r="AB192" s="23"/>
      <c r="AD192" s="22"/>
      <c r="AE192" s="23"/>
      <c r="AG192" s="22"/>
      <c r="AH192" s="23"/>
      <c r="AJ192" s="22"/>
      <c r="AK192" s="23"/>
    </row>
    <row r="193" spans="3:37"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c r="AA193" s="22"/>
      <c r="AB193" s="23"/>
      <c r="AD193" s="22"/>
      <c r="AE193" s="23"/>
      <c r="AG193" s="22"/>
      <c r="AH193" s="23"/>
      <c r="AJ193" s="22"/>
      <c r="AK193" s="23"/>
    </row>
    <row r="194" spans="3:37"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c r="AA194" s="22"/>
      <c r="AB194" s="23"/>
      <c r="AD194" s="22"/>
      <c r="AE194" s="23"/>
      <c r="AG194" s="22"/>
      <c r="AH194" s="23"/>
      <c r="AJ194" s="22"/>
      <c r="AK194" s="23"/>
    </row>
    <row r="195" spans="3:37"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c r="AA195" s="22"/>
      <c r="AB195" s="23"/>
      <c r="AD195" s="22"/>
      <c r="AE195" s="23"/>
      <c r="AG195" s="22"/>
      <c r="AH195" s="23"/>
      <c r="AJ195" s="22"/>
      <c r="AK195" s="23"/>
    </row>
    <row r="196" spans="3:37"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c r="AA196" s="22"/>
      <c r="AB196" s="23"/>
      <c r="AD196" s="22"/>
      <c r="AE196" s="23"/>
      <c r="AG196" s="22"/>
      <c r="AH196" s="23"/>
      <c r="AJ196" s="22"/>
      <c r="AK196" s="23"/>
    </row>
    <row r="197" spans="3:37" ht="16.5" thickTop="1" thickBot="1" x14ac:dyDescent="0.3">
      <c r="C197" s="123"/>
      <c r="R197" s="22"/>
      <c r="S197" s="23"/>
      <c r="T197" s="20"/>
      <c r="U197" s="22"/>
      <c r="V197" s="23"/>
      <c r="X197" s="22"/>
      <c r="Y197" s="23"/>
      <c r="AA197" s="22"/>
      <c r="AB197" s="23"/>
      <c r="AD197" s="22"/>
      <c r="AE197" s="23"/>
      <c r="AG197" s="22"/>
      <c r="AH197" s="23"/>
      <c r="AJ197" s="22"/>
      <c r="AK197" s="23"/>
    </row>
    <row r="198" spans="3:37" ht="16.5" thickTop="1" thickBot="1" x14ac:dyDescent="0.3">
      <c r="C198" s="123"/>
      <c r="R198" s="22"/>
      <c r="S198" s="23"/>
      <c r="T198" s="20"/>
      <c r="U198" s="22"/>
      <c r="V198" s="23"/>
      <c r="X198" s="22"/>
      <c r="Y198" s="23"/>
      <c r="AA198" s="22"/>
      <c r="AB198" s="23"/>
      <c r="AD198" s="22"/>
      <c r="AE198" s="23"/>
      <c r="AG198" s="22"/>
      <c r="AH198" s="23"/>
      <c r="AJ198" s="22"/>
      <c r="AK198" s="23"/>
    </row>
    <row r="199" spans="3:37" ht="16.5" thickTop="1" thickBot="1" x14ac:dyDescent="0.3">
      <c r="C199" s="123"/>
      <c r="R199" s="22"/>
      <c r="S199" s="23"/>
      <c r="T199" s="20"/>
      <c r="U199" s="22"/>
      <c r="V199" s="23"/>
      <c r="X199" s="22"/>
      <c r="Y199" s="23"/>
      <c r="AA199" s="22"/>
      <c r="AB199" s="23"/>
      <c r="AD199" s="22"/>
      <c r="AE199" s="23"/>
      <c r="AG199" s="22"/>
      <c r="AH199" s="23"/>
      <c r="AJ199" s="22"/>
      <c r="AK199" s="23"/>
    </row>
    <row r="200" spans="3:37" ht="16.5" thickTop="1" thickBot="1" x14ac:dyDescent="0.3">
      <c r="C200" s="123"/>
      <c r="R200" s="22"/>
      <c r="S200" s="23"/>
      <c r="T200" s="20"/>
      <c r="U200" s="22"/>
      <c r="V200" s="23"/>
      <c r="X200" s="22"/>
      <c r="Y200" s="23"/>
      <c r="AA200" s="22"/>
      <c r="AB200" s="23"/>
      <c r="AD200" s="22"/>
      <c r="AE200" s="23"/>
      <c r="AG200" s="22"/>
      <c r="AH200" s="23"/>
      <c r="AJ200" s="22"/>
      <c r="AK200" s="23"/>
    </row>
    <row r="201" spans="3:37" ht="16.5" thickTop="1" thickBot="1" x14ac:dyDescent="0.3">
      <c r="C201" s="123"/>
      <c r="R201" s="22"/>
      <c r="S201" s="23"/>
      <c r="T201" s="20"/>
      <c r="U201" s="22"/>
      <c r="V201" s="23"/>
      <c r="X201" s="22"/>
      <c r="Y201" s="23"/>
      <c r="AA201" s="22"/>
      <c r="AB201" s="23"/>
      <c r="AD201" s="22"/>
      <c r="AE201" s="23"/>
      <c r="AG201" s="22"/>
      <c r="AH201" s="23"/>
      <c r="AJ201" s="22"/>
      <c r="AK201" s="23"/>
    </row>
    <row r="202" spans="3:37" ht="16.5" thickTop="1" thickBot="1" x14ac:dyDescent="0.3">
      <c r="C202" s="123"/>
      <c r="R202" s="22"/>
      <c r="S202" s="23"/>
      <c r="T202" s="20"/>
      <c r="U202" s="22"/>
      <c r="V202" s="23"/>
      <c r="X202" s="22"/>
      <c r="Y202" s="23"/>
      <c r="AA202" s="22"/>
      <c r="AB202" s="23"/>
      <c r="AD202" s="22"/>
      <c r="AE202" s="23"/>
      <c r="AG202" s="22"/>
      <c r="AH202" s="23"/>
      <c r="AJ202" s="22"/>
      <c r="AK202" s="23"/>
    </row>
    <row r="203" spans="3:37" ht="15.75" thickTop="1" x14ac:dyDescent="0.25">
      <c r="C203" s="123"/>
      <c r="R203" s="20"/>
      <c r="S203" s="20"/>
      <c r="T203" s="20"/>
    </row>
    <row r="204" spans="3:37" x14ac:dyDescent="0.25">
      <c r="C204" s="124"/>
      <c r="R204" s="20"/>
      <c r="S204" s="20"/>
      <c r="T204" s="20"/>
    </row>
    <row r="205" spans="3:37" x14ac:dyDescent="0.25">
      <c r="C205" s="124"/>
      <c r="R205" s="20"/>
      <c r="S205" s="20"/>
      <c r="T205" s="20"/>
    </row>
    <row r="206" spans="3:37" x14ac:dyDescent="0.25">
      <c r="C206" s="124"/>
      <c r="R206" s="20"/>
      <c r="S206" s="20"/>
      <c r="T206" s="20"/>
    </row>
    <row r="207" spans="3:37" x14ac:dyDescent="0.25">
      <c r="C207" s="124"/>
      <c r="R207" s="20"/>
      <c r="S207" s="20"/>
      <c r="T207" s="20"/>
    </row>
    <row r="208" spans="3:37" x14ac:dyDescent="0.25">
      <c r="C208" s="124"/>
      <c r="R208" s="20"/>
      <c r="S208" s="20"/>
      <c r="T208" s="20"/>
    </row>
    <row r="209" spans="3:20" x14ac:dyDescent="0.25">
      <c r="C209" s="124"/>
      <c r="R209" s="20"/>
      <c r="S209" s="20"/>
      <c r="T209" s="20"/>
    </row>
    <row r="210" spans="3:20" x14ac:dyDescent="0.25">
      <c r="C210" s="124"/>
      <c r="R210" s="20"/>
      <c r="S210" s="20"/>
      <c r="T210" s="20"/>
    </row>
    <row r="211" spans="3:20" x14ac:dyDescent="0.25">
      <c r="C211" s="124"/>
      <c r="R211" s="20"/>
      <c r="S211" s="20"/>
      <c r="T211" s="20"/>
    </row>
    <row r="212" spans="3:20" x14ac:dyDescent="0.25">
      <c r="C212" s="124"/>
      <c r="R212" s="20"/>
      <c r="S212" s="20"/>
      <c r="T212" s="20"/>
    </row>
    <row r="213" spans="3:20" x14ac:dyDescent="0.25">
      <c r="C213" s="124"/>
      <c r="R213" s="20"/>
      <c r="S213" s="20"/>
      <c r="T213" s="20"/>
    </row>
    <row r="214" spans="3:20" x14ac:dyDescent="0.25">
      <c r="C214" s="124"/>
      <c r="R214" s="20"/>
      <c r="S214" s="20"/>
      <c r="T214" s="20"/>
    </row>
    <row r="215" spans="3:20" x14ac:dyDescent="0.25">
      <c r="C215" s="124"/>
      <c r="R215" s="20"/>
      <c r="S215" s="20"/>
      <c r="T215" s="20"/>
    </row>
    <row r="216" spans="3:20" x14ac:dyDescent="0.25">
      <c r="C216" s="123"/>
      <c r="R216" s="20"/>
      <c r="S216" s="20"/>
      <c r="T216" s="20"/>
    </row>
    <row r="217" spans="3:20" x14ac:dyDescent="0.25">
      <c r="C217" s="123"/>
      <c r="R217" s="20"/>
      <c r="S217" s="20"/>
      <c r="T217" s="20"/>
    </row>
    <row r="218" spans="3:20" x14ac:dyDescent="0.25">
      <c r="C218" s="123"/>
      <c r="R218" s="20"/>
      <c r="S218" s="20"/>
      <c r="T218" s="20"/>
    </row>
    <row r="219" spans="3:20" x14ac:dyDescent="0.25">
      <c r="C219" s="123"/>
      <c r="R219" s="20"/>
      <c r="S219" s="20"/>
      <c r="T219" s="20"/>
    </row>
    <row r="220" spans="3:20" x14ac:dyDescent="0.25">
      <c r="C220" s="123"/>
    </row>
    <row r="221" spans="3:20" x14ac:dyDescent="0.25">
      <c r="C221" s="123"/>
    </row>
    <row r="222" spans="3:20" x14ac:dyDescent="0.25">
      <c r="C222" s="123"/>
    </row>
    <row r="223" spans="3:20" x14ac:dyDescent="0.25">
      <c r="C223" s="123"/>
    </row>
    <row r="224" spans="3:20" x14ac:dyDescent="0.25">
      <c r="C224" s="123"/>
    </row>
    <row r="225" spans="3:3" x14ac:dyDescent="0.25">
      <c r="C225" s="123"/>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D5" sqref="D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bestFit="1" customWidth="1"/>
    <col min="5" max="5" width="28.85546875" style="116" bestFit="1" customWidth="1"/>
    <col min="6" max="6" width="28.85546875" style="116" customWidth="1"/>
    <col min="7" max="7" width="22.85546875" style="116" customWidth="1"/>
    <col min="8" max="8" width="22.5703125" style="116" customWidth="1"/>
    <col min="9" max="16384" width="8.85546875" style="116"/>
  </cols>
  <sheetData>
    <row r="1" spans="1:14" s="18" customFormat="1" ht="111.75" customHeight="1" x14ac:dyDescent="0.35">
      <c r="A1" s="209"/>
      <c r="D1" s="262"/>
      <c r="E1" s="262"/>
      <c r="F1" s="262"/>
      <c r="G1" s="262"/>
      <c r="H1" s="262"/>
      <c r="I1" s="262"/>
      <c r="J1" s="262"/>
      <c r="K1" s="262"/>
      <c r="L1" s="262"/>
      <c r="M1" s="262"/>
      <c r="N1" s="262"/>
    </row>
    <row r="2" spans="1:14" s="18" customFormat="1" ht="37.5" hidden="1" customHeight="1" x14ac:dyDescent="0.25">
      <c r="A2" s="209"/>
      <c r="C2" s="19"/>
      <c r="D2" s="19"/>
      <c r="E2" s="19"/>
      <c r="F2" s="19"/>
    </row>
    <row r="3" spans="1:14" s="20" customFormat="1" ht="39" customHeight="1" thickBot="1" x14ac:dyDescent="0.3">
      <c r="A3" s="209"/>
      <c r="D3" s="123" t="s">
        <v>249</v>
      </c>
      <c r="E3" s="123" t="s">
        <v>248</v>
      </c>
      <c r="F3" s="123"/>
    </row>
    <row r="4" spans="1:14" s="20" customFormat="1" ht="30" customHeight="1" thickTop="1" thickBot="1" x14ac:dyDescent="0.3">
      <c r="A4" s="209"/>
      <c r="C4" s="21"/>
      <c r="D4" s="155" t="s">
        <v>13</v>
      </c>
      <c r="E4" s="156" t="s">
        <v>226</v>
      </c>
    </row>
    <row r="5" spans="1:14" s="20" customFormat="1" ht="19.5" customHeight="1" thickTop="1" x14ac:dyDescent="0.25">
      <c r="A5" s="209"/>
      <c r="C5" s="21">
        <v>1</v>
      </c>
      <c r="D5" s="23" t="s">
        <v>227</v>
      </c>
      <c r="E5" s="23">
        <v>2018</v>
      </c>
      <c r="F5" s="206"/>
    </row>
    <row r="6" spans="1:14" s="20" customFormat="1" ht="19.5" customHeight="1" thickBot="1" x14ac:dyDescent="0.3">
      <c r="A6" s="209"/>
      <c r="C6" s="21">
        <v>1</v>
      </c>
      <c r="D6" s="23" t="s">
        <v>252</v>
      </c>
      <c r="E6" s="23" t="s">
        <v>225</v>
      </c>
      <c r="F6" s="206"/>
    </row>
    <row r="7" spans="1:14" s="20" customFormat="1" ht="27" customHeight="1" thickTop="1" thickBot="1" x14ac:dyDescent="0.3">
      <c r="A7" s="209"/>
      <c r="C7" s="21">
        <v>1</v>
      </c>
      <c r="D7" s="235" t="s">
        <v>273</v>
      </c>
      <c r="E7" s="236"/>
    </row>
    <row r="8" spans="1:14" s="20" customFormat="1" ht="19.5" customHeight="1" thickTop="1" x14ac:dyDescent="0.25">
      <c r="A8" s="209"/>
      <c r="C8" s="21">
        <v>2</v>
      </c>
      <c r="D8" s="23" t="s">
        <v>275</v>
      </c>
      <c r="E8" s="23" t="s">
        <v>455</v>
      </c>
      <c r="F8" s="206"/>
    </row>
    <row r="9" spans="1:14" s="20" customFormat="1" ht="19.5" customHeight="1" x14ac:dyDescent="0.25">
      <c r="A9" s="209"/>
      <c r="C9" s="21">
        <v>2</v>
      </c>
      <c r="D9" s="23" t="s">
        <v>274</v>
      </c>
      <c r="E9" s="23" t="s">
        <v>456</v>
      </c>
      <c r="F9" s="206"/>
    </row>
    <row r="10" spans="1:14" s="20" customFormat="1" ht="27" customHeight="1" thickBot="1" x14ac:dyDescent="0.3">
      <c r="A10" s="209"/>
      <c r="C10" s="21">
        <v>2</v>
      </c>
      <c r="D10" s="237" t="s">
        <v>279</v>
      </c>
      <c r="E10" s="238"/>
      <c r="F10" s="238"/>
      <c r="G10" s="238"/>
      <c r="H10" s="238"/>
    </row>
    <row r="11" spans="1:14" s="20" customFormat="1" ht="19.5" customHeight="1" thickTop="1" thickBot="1" x14ac:dyDescent="0.3">
      <c r="A11" s="209"/>
      <c r="C11" s="21">
        <v>2</v>
      </c>
      <c r="D11" s="155" t="s">
        <v>280</v>
      </c>
      <c r="E11" s="156" t="s">
        <v>226</v>
      </c>
      <c r="F11" s="156" t="s">
        <v>247</v>
      </c>
      <c r="G11" s="155" t="s">
        <v>441</v>
      </c>
      <c r="H11" s="156" t="s">
        <v>442</v>
      </c>
    </row>
    <row r="12" spans="1:14" s="20" customFormat="1" ht="19.5" customHeight="1" thickTop="1" x14ac:dyDescent="0.25">
      <c r="A12" s="209"/>
      <c r="C12" s="21">
        <v>2</v>
      </c>
      <c r="D12" s="23" t="s">
        <v>28</v>
      </c>
      <c r="E12" s="152" t="s">
        <v>210</v>
      </c>
      <c r="F12" s="23" t="s">
        <v>276</v>
      </c>
      <c r="G12" s="23" t="s">
        <v>250</v>
      </c>
      <c r="H12" s="23" t="s">
        <v>251</v>
      </c>
    </row>
    <row r="13" spans="1:14" s="20" customFormat="1" ht="19.5" customHeight="1" x14ac:dyDescent="0.25">
      <c r="A13" s="209"/>
      <c r="C13" s="21">
        <v>2</v>
      </c>
      <c r="D13" s="23" t="s">
        <v>29</v>
      </c>
      <c r="E13" s="152" t="s">
        <v>213</v>
      </c>
      <c r="F13" s="23" t="s">
        <v>276</v>
      </c>
      <c r="G13" s="23" t="s">
        <v>254</v>
      </c>
      <c r="H13" s="23" t="s">
        <v>443</v>
      </c>
    </row>
    <row r="14" spans="1:14" s="20" customFormat="1" ht="19.5" customHeight="1" x14ac:dyDescent="0.25">
      <c r="A14" s="209"/>
      <c r="C14" s="21">
        <v>5</v>
      </c>
      <c r="D14" s="23" t="s">
        <v>30</v>
      </c>
      <c r="E14" s="152" t="s">
        <v>288</v>
      </c>
      <c r="F14" s="23" t="s">
        <v>276</v>
      </c>
      <c r="G14" s="23" t="s">
        <v>444</v>
      </c>
      <c r="H14" s="23" t="s">
        <v>445</v>
      </c>
    </row>
    <row r="15" spans="1:14" s="20" customFormat="1" ht="19.5" customHeight="1" x14ac:dyDescent="0.25">
      <c r="A15" s="209"/>
      <c r="C15" s="21">
        <v>5</v>
      </c>
      <c r="D15" s="23" t="s">
        <v>84</v>
      </c>
      <c r="E15" s="152" t="s">
        <v>214</v>
      </c>
      <c r="F15" s="23" t="s">
        <v>251</v>
      </c>
      <c r="G15" s="23" t="s">
        <v>250</v>
      </c>
      <c r="H15" s="23" t="s">
        <v>251</v>
      </c>
    </row>
    <row r="16" spans="1:14" s="20" customFormat="1" ht="19.5" customHeight="1" x14ac:dyDescent="0.25">
      <c r="A16" s="209"/>
      <c r="C16" s="21">
        <v>5</v>
      </c>
      <c r="D16" s="23" t="s">
        <v>292</v>
      </c>
      <c r="E16" s="152" t="s">
        <v>293</v>
      </c>
      <c r="F16" s="23" t="s">
        <v>251</v>
      </c>
      <c r="G16" s="23" t="s">
        <v>446</v>
      </c>
      <c r="H16" s="23" t="s">
        <v>254</v>
      </c>
    </row>
    <row r="17" spans="1:8" s="20" customFormat="1" ht="19.5" customHeight="1" x14ac:dyDescent="0.25">
      <c r="A17" s="209"/>
      <c r="C17" s="21">
        <v>5</v>
      </c>
      <c r="D17" s="23" t="s">
        <v>319</v>
      </c>
      <c r="E17" s="152" t="s">
        <v>521</v>
      </c>
      <c r="F17" s="23" t="s">
        <v>251</v>
      </c>
      <c r="G17" s="23" t="s">
        <v>253</v>
      </c>
      <c r="H17" s="23" t="s">
        <v>447</v>
      </c>
    </row>
    <row r="18" spans="1:8" s="20" customFormat="1" ht="19.5" customHeight="1" x14ac:dyDescent="0.25">
      <c r="A18" s="209"/>
      <c r="C18" s="21">
        <v>5</v>
      </c>
      <c r="D18" s="23" t="s">
        <v>86</v>
      </c>
      <c r="E18" s="152" t="s">
        <v>90</v>
      </c>
      <c r="F18" s="23" t="s">
        <v>251</v>
      </c>
      <c r="G18" s="23" t="s">
        <v>445</v>
      </c>
      <c r="H18" s="23" t="s">
        <v>448</v>
      </c>
    </row>
    <row r="19" spans="1:8" s="20" customFormat="1" ht="19.5" customHeight="1" x14ac:dyDescent="0.25">
      <c r="A19" s="209"/>
      <c r="C19" s="21">
        <v>5</v>
      </c>
      <c r="D19" s="23" t="s">
        <v>87</v>
      </c>
      <c r="E19" s="152" t="s">
        <v>215</v>
      </c>
      <c r="F19" s="23" t="s">
        <v>251</v>
      </c>
      <c r="G19" s="23" t="s">
        <v>449</v>
      </c>
      <c r="H19" s="23" t="s">
        <v>450</v>
      </c>
    </row>
    <row r="20" spans="1:8" s="20" customFormat="1" ht="19.5" customHeight="1" x14ac:dyDescent="0.25">
      <c r="A20" s="209"/>
      <c r="C20" s="21">
        <v>5</v>
      </c>
      <c r="D20" s="23" t="s">
        <v>88</v>
      </c>
      <c r="E20" s="152" t="s">
        <v>374</v>
      </c>
      <c r="F20" s="23" t="s">
        <v>251</v>
      </c>
      <c r="G20" s="23" t="s">
        <v>276</v>
      </c>
      <c r="H20" s="23" t="s">
        <v>451</v>
      </c>
    </row>
    <row r="21" spans="1:8" s="20" customFormat="1" ht="19.5" customHeight="1" x14ac:dyDescent="0.25">
      <c r="A21" s="209"/>
      <c r="C21" s="21">
        <v>5</v>
      </c>
      <c r="D21" s="23" t="s">
        <v>89</v>
      </c>
      <c r="E21" s="152" t="s">
        <v>212</v>
      </c>
      <c r="F21" s="23" t="s">
        <v>251</v>
      </c>
      <c r="G21" s="23" t="s">
        <v>452</v>
      </c>
      <c r="H21" s="23" t="s">
        <v>453</v>
      </c>
    </row>
    <row r="22" spans="1:8" s="20" customFormat="1" ht="19.5" customHeight="1" x14ac:dyDescent="0.25">
      <c r="A22" s="209"/>
      <c r="C22" s="21">
        <v>5</v>
      </c>
      <c r="D22" s="23" t="s">
        <v>172</v>
      </c>
      <c r="E22" s="152" t="s">
        <v>216</v>
      </c>
      <c r="F22" s="23" t="s">
        <v>251</v>
      </c>
      <c r="G22" s="23" t="s">
        <v>277</v>
      </c>
      <c r="H22" s="23" t="s">
        <v>454</v>
      </c>
    </row>
    <row r="23" spans="1:8" s="20" customFormat="1" ht="19.5" customHeight="1" x14ac:dyDescent="0.25">
      <c r="A23" s="209"/>
      <c r="C23" s="21">
        <v>5</v>
      </c>
      <c r="D23" s="23">
        <v>99</v>
      </c>
      <c r="E23" s="23" t="s">
        <v>82</v>
      </c>
      <c r="F23" s="23" t="s">
        <v>82</v>
      </c>
      <c r="G23" s="23" t="s">
        <v>82</v>
      </c>
      <c r="H23" s="23" t="s">
        <v>82</v>
      </c>
    </row>
    <row r="24" spans="1:8" s="20" customFormat="1" ht="19.5" customHeight="1" x14ac:dyDescent="0.25">
      <c r="A24" s="209"/>
      <c r="C24" s="21">
        <v>5</v>
      </c>
      <c r="D24" s="23">
        <v>99</v>
      </c>
      <c r="E24" s="23" t="s">
        <v>82</v>
      </c>
      <c r="F24" s="23" t="s">
        <v>82</v>
      </c>
      <c r="G24" s="23" t="s">
        <v>82</v>
      </c>
      <c r="H24" s="23" t="s">
        <v>82</v>
      </c>
    </row>
    <row r="25" spans="1:8" s="20" customFormat="1" ht="19.5" customHeight="1" x14ac:dyDescent="0.25">
      <c r="A25" s="209"/>
      <c r="C25" s="21">
        <v>6</v>
      </c>
      <c r="D25" s="23">
        <v>99</v>
      </c>
      <c r="E25" s="23" t="s">
        <v>82</v>
      </c>
      <c r="F25" s="23" t="s">
        <v>82</v>
      </c>
      <c r="G25" s="23" t="s">
        <v>82</v>
      </c>
      <c r="H25" s="23" t="s">
        <v>82</v>
      </c>
    </row>
    <row r="26" spans="1:8" s="20" customFormat="1" ht="19.5" customHeight="1" x14ac:dyDescent="0.25">
      <c r="A26" s="209"/>
      <c r="C26" s="21">
        <v>6</v>
      </c>
      <c r="D26" s="23">
        <v>99</v>
      </c>
      <c r="E26" s="23" t="s">
        <v>82</v>
      </c>
      <c r="F26" s="23" t="s">
        <v>82</v>
      </c>
      <c r="G26" s="23" t="s">
        <v>82</v>
      </c>
      <c r="H26" s="23" t="s">
        <v>82</v>
      </c>
    </row>
    <row r="27" spans="1:8" s="20" customFormat="1" ht="19.5" customHeight="1" x14ac:dyDescent="0.25">
      <c r="A27" s="209"/>
      <c r="C27" s="21">
        <v>6</v>
      </c>
      <c r="D27" s="23">
        <v>99</v>
      </c>
      <c r="E27" s="23" t="s">
        <v>82</v>
      </c>
      <c r="F27" s="23" t="s">
        <v>82</v>
      </c>
      <c r="G27" s="23" t="s">
        <v>82</v>
      </c>
      <c r="H27" s="23" t="s">
        <v>82</v>
      </c>
    </row>
    <row r="28" spans="1:8" s="20" customFormat="1" ht="19.5" customHeight="1" x14ac:dyDescent="0.25">
      <c r="A28" s="209"/>
      <c r="C28" s="21">
        <v>7</v>
      </c>
      <c r="D28" s="23">
        <v>99</v>
      </c>
      <c r="E28" s="23" t="s">
        <v>82</v>
      </c>
      <c r="F28" s="23" t="s">
        <v>82</v>
      </c>
      <c r="G28" s="23" t="s">
        <v>82</v>
      </c>
      <c r="H28" s="23" t="s">
        <v>82</v>
      </c>
    </row>
    <row r="29" spans="1:8" s="20" customFormat="1" ht="19.5" customHeight="1" x14ac:dyDescent="0.25">
      <c r="A29" s="209"/>
      <c r="C29" s="21">
        <v>12</v>
      </c>
      <c r="D29" s="23">
        <v>99</v>
      </c>
      <c r="E29" s="23" t="s">
        <v>82</v>
      </c>
      <c r="F29" s="23" t="s">
        <v>82</v>
      </c>
      <c r="G29" s="23" t="s">
        <v>82</v>
      </c>
      <c r="H29" s="23" t="s">
        <v>82</v>
      </c>
    </row>
    <row r="30" spans="1:8" s="20" customFormat="1" ht="19.5" customHeight="1" x14ac:dyDescent="0.25">
      <c r="A30" s="209"/>
      <c r="C30" s="21">
        <v>27</v>
      </c>
      <c r="D30" s="23">
        <v>99</v>
      </c>
      <c r="E30" s="23" t="s">
        <v>82</v>
      </c>
      <c r="F30" s="23" t="s">
        <v>82</v>
      </c>
      <c r="G30" s="23" t="s">
        <v>82</v>
      </c>
      <c r="H30" s="23" t="s">
        <v>82</v>
      </c>
    </row>
    <row r="31" spans="1:8" s="20" customFormat="1" ht="19.5" customHeight="1" x14ac:dyDescent="0.25">
      <c r="A31" s="209"/>
      <c r="C31" s="21">
        <v>30</v>
      </c>
      <c r="D31" s="23">
        <v>99</v>
      </c>
      <c r="E31" s="23" t="s">
        <v>82</v>
      </c>
      <c r="F31" s="23" t="s">
        <v>82</v>
      </c>
      <c r="G31" s="23" t="s">
        <v>82</v>
      </c>
      <c r="H31" s="23" t="s">
        <v>82</v>
      </c>
    </row>
    <row r="32" spans="1:8" s="20" customFormat="1" ht="19.5" customHeight="1" x14ac:dyDescent="0.25">
      <c r="A32" s="209"/>
      <c r="C32" s="21">
        <v>30</v>
      </c>
      <c r="D32" s="23">
        <v>99</v>
      </c>
      <c r="E32" s="23" t="s">
        <v>82</v>
      </c>
      <c r="F32" s="23" t="s">
        <v>82</v>
      </c>
      <c r="G32" s="23" t="s">
        <v>82</v>
      </c>
      <c r="H32" s="23" t="s">
        <v>82</v>
      </c>
    </row>
    <row r="33" spans="1:8" s="20" customFormat="1" ht="19.5" customHeight="1" x14ac:dyDescent="0.25">
      <c r="A33" s="209"/>
      <c r="C33" s="21">
        <v>30</v>
      </c>
      <c r="D33" s="23">
        <v>99</v>
      </c>
      <c r="E33" s="23" t="s">
        <v>82</v>
      </c>
      <c r="F33" s="23" t="s">
        <v>82</v>
      </c>
      <c r="G33" s="23" t="s">
        <v>82</v>
      </c>
      <c r="H33" s="23" t="s">
        <v>82</v>
      </c>
    </row>
    <row r="34" spans="1:8" s="20" customFormat="1" ht="19.5" customHeight="1" x14ac:dyDescent="0.25">
      <c r="A34" s="209"/>
      <c r="C34" s="21">
        <v>30</v>
      </c>
      <c r="D34" s="23">
        <v>99</v>
      </c>
      <c r="E34" s="23" t="s">
        <v>82</v>
      </c>
      <c r="F34" s="23" t="s">
        <v>82</v>
      </c>
      <c r="G34" s="23" t="s">
        <v>82</v>
      </c>
      <c r="H34" s="23" t="s">
        <v>82</v>
      </c>
    </row>
    <row r="35" spans="1:8" s="20" customFormat="1" ht="19.5" customHeight="1" x14ac:dyDescent="0.25">
      <c r="A35" s="209"/>
      <c r="C35" s="21">
        <v>31</v>
      </c>
      <c r="D35" s="23">
        <v>99</v>
      </c>
      <c r="E35" s="23" t="s">
        <v>82</v>
      </c>
      <c r="F35" s="23" t="s">
        <v>82</v>
      </c>
      <c r="G35" s="23" t="s">
        <v>82</v>
      </c>
      <c r="H35" s="23" t="s">
        <v>82</v>
      </c>
    </row>
    <row r="36" spans="1:8" s="20" customFormat="1" ht="19.5" customHeight="1" x14ac:dyDescent="0.25">
      <c r="A36" s="209"/>
      <c r="C36" s="21">
        <v>31</v>
      </c>
      <c r="D36" s="23">
        <v>99</v>
      </c>
      <c r="E36" s="23" t="s">
        <v>82</v>
      </c>
      <c r="F36" s="23" t="s">
        <v>82</v>
      </c>
      <c r="G36" s="23" t="s">
        <v>82</v>
      </c>
      <c r="H36" s="23" t="s">
        <v>82</v>
      </c>
    </row>
    <row r="37" spans="1:8" s="20" customFormat="1" ht="19.5" customHeight="1" x14ac:dyDescent="0.25">
      <c r="A37" s="209"/>
      <c r="C37" s="21">
        <v>31</v>
      </c>
      <c r="D37" s="23">
        <v>99</v>
      </c>
      <c r="E37" s="23" t="s">
        <v>82</v>
      </c>
      <c r="F37" s="23" t="s">
        <v>82</v>
      </c>
      <c r="G37" s="23" t="s">
        <v>82</v>
      </c>
      <c r="H37" s="23" t="s">
        <v>82</v>
      </c>
    </row>
    <row r="38" spans="1:8" s="20" customFormat="1" ht="19.5" customHeight="1" x14ac:dyDescent="0.25">
      <c r="A38" s="209"/>
      <c r="C38" s="21"/>
      <c r="D38" s="23">
        <v>99</v>
      </c>
      <c r="E38" s="23" t="s">
        <v>82</v>
      </c>
      <c r="F38" s="23" t="s">
        <v>82</v>
      </c>
      <c r="G38" s="23" t="s">
        <v>82</v>
      </c>
      <c r="H38" s="23" t="s">
        <v>82</v>
      </c>
    </row>
    <row r="39" spans="1:8" s="20" customFormat="1" ht="19.5" customHeight="1" x14ac:dyDescent="0.25">
      <c r="A39" s="209"/>
      <c r="C39" s="21"/>
      <c r="D39" s="23">
        <v>99</v>
      </c>
      <c r="E39" s="23" t="s">
        <v>82</v>
      </c>
      <c r="F39" s="23" t="s">
        <v>82</v>
      </c>
      <c r="G39" s="23" t="s">
        <v>82</v>
      </c>
      <c r="H39" s="23" t="s">
        <v>82</v>
      </c>
    </row>
    <row r="40" spans="1:8" s="20" customFormat="1" ht="19.5" customHeight="1" x14ac:dyDescent="0.25">
      <c r="A40" s="209"/>
      <c r="C40" s="21"/>
      <c r="D40" s="23">
        <v>99</v>
      </c>
      <c r="E40" s="23" t="s">
        <v>82</v>
      </c>
      <c r="F40" s="23" t="s">
        <v>82</v>
      </c>
      <c r="G40" s="23" t="s">
        <v>82</v>
      </c>
      <c r="H40" s="23" t="s">
        <v>82</v>
      </c>
    </row>
    <row r="41" spans="1:8" s="20" customFormat="1" ht="19.5" customHeight="1" x14ac:dyDescent="0.25">
      <c r="A41" s="209"/>
      <c r="C41" s="21"/>
      <c r="D41" s="23">
        <v>99</v>
      </c>
      <c r="E41" s="23" t="s">
        <v>82</v>
      </c>
      <c r="F41" s="23" t="s">
        <v>82</v>
      </c>
      <c r="G41" s="23" t="s">
        <v>82</v>
      </c>
      <c r="H41" s="23" t="s">
        <v>82</v>
      </c>
    </row>
    <row r="42" spans="1:8" s="20" customFormat="1" ht="19.5" customHeight="1" x14ac:dyDescent="0.25">
      <c r="A42" s="209"/>
      <c r="C42" s="21"/>
      <c r="D42" s="23">
        <v>99</v>
      </c>
      <c r="E42" s="23" t="s">
        <v>82</v>
      </c>
      <c r="F42" s="23" t="s">
        <v>82</v>
      </c>
      <c r="G42" s="23" t="s">
        <v>82</v>
      </c>
      <c r="H42" s="23" t="s">
        <v>82</v>
      </c>
    </row>
    <row r="43" spans="1:8" s="20" customFormat="1" ht="19.5" customHeight="1" x14ac:dyDescent="0.25">
      <c r="A43" s="209"/>
      <c r="C43" s="21"/>
      <c r="D43" s="23">
        <v>99</v>
      </c>
      <c r="E43" s="23" t="s">
        <v>82</v>
      </c>
      <c r="F43" s="23" t="s">
        <v>82</v>
      </c>
      <c r="G43" s="23" t="s">
        <v>82</v>
      </c>
      <c r="H43" s="23" t="s">
        <v>82</v>
      </c>
    </row>
    <row r="44" spans="1:8" s="20" customFormat="1" ht="19.5" customHeight="1" x14ac:dyDescent="0.25">
      <c r="A44" s="209"/>
      <c r="C44" s="21"/>
      <c r="D44" s="23">
        <v>99</v>
      </c>
      <c r="E44" s="23" t="s">
        <v>82</v>
      </c>
      <c r="F44" s="23" t="s">
        <v>82</v>
      </c>
      <c r="G44" s="23" t="s">
        <v>82</v>
      </c>
      <c r="H44" s="23" t="s">
        <v>82</v>
      </c>
    </row>
    <row r="45" spans="1:8" s="20" customFormat="1" ht="19.5" customHeight="1" x14ac:dyDescent="0.25">
      <c r="A45" s="209"/>
      <c r="C45" s="21"/>
      <c r="D45" s="23">
        <v>99</v>
      </c>
      <c r="E45" s="23" t="s">
        <v>82</v>
      </c>
      <c r="F45" s="23" t="s">
        <v>82</v>
      </c>
      <c r="G45" s="23" t="s">
        <v>82</v>
      </c>
      <c r="H45" s="23" t="s">
        <v>82</v>
      </c>
    </row>
    <row r="46" spans="1:8" s="20" customFormat="1" ht="19.5" customHeight="1" x14ac:dyDescent="0.25">
      <c r="A46" s="209"/>
      <c r="C46" s="21"/>
      <c r="D46" s="23">
        <v>99</v>
      </c>
      <c r="E46" s="23" t="s">
        <v>82</v>
      </c>
      <c r="F46" s="23" t="s">
        <v>82</v>
      </c>
      <c r="G46" s="23" t="s">
        <v>82</v>
      </c>
      <c r="H46" s="23" t="s">
        <v>82</v>
      </c>
    </row>
    <row r="47" spans="1:8" s="20" customFormat="1" ht="19.5" customHeight="1" x14ac:dyDescent="0.25">
      <c r="A47" s="209"/>
      <c r="C47" s="21"/>
      <c r="D47" s="23">
        <v>99</v>
      </c>
      <c r="E47" s="23" t="s">
        <v>82</v>
      </c>
      <c r="F47" s="23" t="s">
        <v>82</v>
      </c>
      <c r="G47" s="23" t="s">
        <v>82</v>
      </c>
      <c r="H47" s="23" t="s">
        <v>82</v>
      </c>
    </row>
    <row r="48" spans="1:8" s="20" customFormat="1" ht="19.5" customHeight="1" x14ac:dyDescent="0.25">
      <c r="A48" s="209"/>
      <c r="C48" s="21"/>
      <c r="D48" s="23">
        <v>99</v>
      </c>
      <c r="E48" s="23" t="s">
        <v>82</v>
      </c>
      <c r="F48" s="23" t="s">
        <v>82</v>
      </c>
      <c r="G48" s="23" t="s">
        <v>82</v>
      </c>
      <c r="H48" s="23" t="s">
        <v>82</v>
      </c>
    </row>
    <row r="49" spans="1:8" s="20" customFormat="1" ht="19.5" customHeight="1" x14ac:dyDescent="0.25">
      <c r="A49" s="209"/>
      <c r="C49" s="21"/>
      <c r="D49" s="23">
        <v>99</v>
      </c>
      <c r="E49" s="23" t="s">
        <v>82</v>
      </c>
      <c r="F49" s="23" t="s">
        <v>82</v>
      </c>
      <c r="G49" s="23" t="s">
        <v>82</v>
      </c>
      <c r="H49" s="23" t="s">
        <v>82</v>
      </c>
    </row>
    <row r="50" spans="1:8" s="20" customFormat="1" ht="19.5" customHeight="1" x14ac:dyDescent="0.25">
      <c r="A50" s="209"/>
      <c r="C50" s="21"/>
      <c r="D50" s="23">
        <v>99</v>
      </c>
      <c r="E50" s="23" t="s">
        <v>82</v>
      </c>
      <c r="F50" s="23" t="s">
        <v>82</v>
      </c>
      <c r="G50" s="23" t="s">
        <v>82</v>
      </c>
      <c r="H50" s="23" t="s">
        <v>82</v>
      </c>
    </row>
    <row r="51" spans="1:8" s="20" customFormat="1" ht="19.5" customHeight="1" x14ac:dyDescent="0.25">
      <c r="A51" s="209"/>
      <c r="C51" s="21"/>
      <c r="D51" s="23">
        <v>99</v>
      </c>
      <c r="E51" s="23" t="s">
        <v>82</v>
      </c>
      <c r="F51" s="23" t="s">
        <v>82</v>
      </c>
      <c r="G51" s="23" t="s">
        <v>82</v>
      </c>
      <c r="H51" s="23" t="s">
        <v>82</v>
      </c>
    </row>
    <row r="52" spans="1:8" s="20" customFormat="1" ht="19.5" customHeight="1" x14ac:dyDescent="0.25">
      <c r="A52" s="209"/>
      <c r="C52" s="21"/>
      <c r="D52" s="23">
        <v>99</v>
      </c>
      <c r="E52" s="23" t="s">
        <v>82</v>
      </c>
      <c r="F52" s="23" t="s">
        <v>82</v>
      </c>
      <c r="G52" s="23" t="s">
        <v>82</v>
      </c>
      <c r="H52" s="23" t="s">
        <v>82</v>
      </c>
    </row>
    <row r="53" spans="1:8" s="20" customFormat="1" ht="19.5" customHeight="1" x14ac:dyDescent="0.25">
      <c r="A53" s="209"/>
      <c r="C53" s="21"/>
      <c r="D53" s="23">
        <v>99</v>
      </c>
      <c r="E53" s="23" t="s">
        <v>82</v>
      </c>
      <c r="F53" s="23" t="s">
        <v>82</v>
      </c>
      <c r="G53" s="23" t="s">
        <v>82</v>
      </c>
      <c r="H53" s="23" t="s">
        <v>82</v>
      </c>
    </row>
    <row r="54" spans="1:8" s="20" customFormat="1" ht="19.5" customHeight="1" x14ac:dyDescent="0.25">
      <c r="A54" s="209"/>
      <c r="C54" s="21"/>
      <c r="D54" s="23">
        <v>99</v>
      </c>
      <c r="E54" s="23" t="s">
        <v>82</v>
      </c>
      <c r="F54" s="23" t="s">
        <v>82</v>
      </c>
      <c r="G54" s="23" t="s">
        <v>82</v>
      </c>
      <c r="H54" s="23" t="s">
        <v>82</v>
      </c>
    </row>
    <row r="55" spans="1:8" s="20" customFormat="1" ht="19.5" customHeight="1" x14ac:dyDescent="0.25">
      <c r="A55" s="209"/>
      <c r="C55" s="21"/>
      <c r="D55" s="23">
        <v>99</v>
      </c>
      <c r="E55" s="23" t="s">
        <v>82</v>
      </c>
      <c r="F55" s="23" t="s">
        <v>82</v>
      </c>
      <c r="G55" s="23" t="s">
        <v>82</v>
      </c>
      <c r="H55" s="23" t="s">
        <v>82</v>
      </c>
    </row>
    <row r="56" spans="1:8" s="20" customFormat="1" ht="19.5" customHeight="1" x14ac:dyDescent="0.25">
      <c r="A56" s="209"/>
      <c r="C56" s="21"/>
      <c r="D56" s="23">
        <v>99</v>
      </c>
      <c r="E56" s="23" t="s">
        <v>82</v>
      </c>
      <c r="F56" s="23" t="s">
        <v>82</v>
      </c>
      <c r="G56" s="23" t="s">
        <v>82</v>
      </c>
      <c r="H56" s="23" t="s">
        <v>82</v>
      </c>
    </row>
    <row r="57" spans="1:8" s="20" customFormat="1" ht="19.5" customHeight="1" x14ac:dyDescent="0.25">
      <c r="A57" s="209"/>
      <c r="C57" s="21"/>
      <c r="D57" s="23">
        <v>99</v>
      </c>
      <c r="E57" s="23" t="s">
        <v>82</v>
      </c>
      <c r="F57" s="23" t="s">
        <v>82</v>
      </c>
      <c r="G57" s="23" t="s">
        <v>82</v>
      </c>
      <c r="H57" s="23" t="s">
        <v>82</v>
      </c>
    </row>
    <row r="58" spans="1:8" s="20" customFormat="1" ht="19.5" customHeight="1" x14ac:dyDescent="0.25">
      <c r="A58" s="209"/>
      <c r="C58" s="21"/>
      <c r="D58" s="23">
        <v>99</v>
      </c>
      <c r="E58" s="23" t="s">
        <v>82</v>
      </c>
      <c r="F58" s="23" t="s">
        <v>82</v>
      </c>
      <c r="G58" s="23" t="s">
        <v>82</v>
      </c>
      <c r="H58" s="23" t="s">
        <v>82</v>
      </c>
    </row>
    <row r="59" spans="1:8" s="20" customFormat="1" ht="19.5" customHeight="1" x14ac:dyDescent="0.25">
      <c r="A59" s="209"/>
      <c r="C59" s="21"/>
      <c r="D59" s="23">
        <v>99</v>
      </c>
      <c r="E59" s="23" t="s">
        <v>82</v>
      </c>
      <c r="F59" s="23" t="s">
        <v>82</v>
      </c>
      <c r="G59" s="23" t="s">
        <v>82</v>
      </c>
      <c r="H59" s="23" t="s">
        <v>82</v>
      </c>
    </row>
    <row r="60" spans="1:8" s="20" customFormat="1" ht="19.5" customHeight="1" x14ac:dyDescent="0.25">
      <c r="A60" s="209"/>
      <c r="C60" s="21"/>
      <c r="D60" s="23">
        <v>99</v>
      </c>
      <c r="E60" s="23" t="s">
        <v>82</v>
      </c>
      <c r="F60" s="23" t="s">
        <v>82</v>
      </c>
      <c r="G60" s="23" t="s">
        <v>82</v>
      </c>
      <c r="H60" s="23" t="s">
        <v>82</v>
      </c>
    </row>
    <row r="61" spans="1:8" s="20" customFormat="1" ht="19.5" customHeight="1" x14ac:dyDescent="0.25">
      <c r="A61" s="209"/>
      <c r="C61" s="21"/>
      <c r="D61" s="23">
        <v>99</v>
      </c>
      <c r="E61" s="23" t="s">
        <v>82</v>
      </c>
      <c r="F61" s="23" t="s">
        <v>82</v>
      </c>
      <c r="G61" s="23" t="s">
        <v>82</v>
      </c>
      <c r="H61" s="23" t="s">
        <v>82</v>
      </c>
    </row>
    <row r="62" spans="1:8" s="20" customFormat="1" ht="19.5" customHeight="1" x14ac:dyDescent="0.25">
      <c r="A62" s="209"/>
      <c r="C62" s="21"/>
      <c r="D62" s="23">
        <v>99</v>
      </c>
      <c r="E62" s="23" t="s">
        <v>82</v>
      </c>
      <c r="F62" s="23" t="s">
        <v>82</v>
      </c>
      <c r="G62" s="23" t="s">
        <v>82</v>
      </c>
      <c r="H62" s="23" t="s">
        <v>82</v>
      </c>
    </row>
    <row r="63" spans="1:8" s="20" customFormat="1" ht="19.5" customHeight="1" x14ac:dyDescent="0.25">
      <c r="A63" s="209"/>
      <c r="C63" s="21"/>
      <c r="D63" s="23">
        <v>99</v>
      </c>
      <c r="E63" s="23" t="s">
        <v>82</v>
      </c>
      <c r="F63" s="23" t="s">
        <v>82</v>
      </c>
      <c r="G63" s="23" t="s">
        <v>82</v>
      </c>
      <c r="H63" s="23" t="s">
        <v>82</v>
      </c>
    </row>
    <row r="64" spans="1:8" s="20" customFormat="1" ht="19.5" customHeight="1" x14ac:dyDescent="0.25">
      <c r="A64" s="209"/>
      <c r="C64" s="21"/>
      <c r="D64" s="23">
        <v>99</v>
      </c>
      <c r="E64" s="23" t="s">
        <v>82</v>
      </c>
      <c r="F64" s="23" t="s">
        <v>82</v>
      </c>
      <c r="G64" s="23" t="s">
        <v>82</v>
      </c>
      <c r="H64" s="23" t="s">
        <v>82</v>
      </c>
    </row>
    <row r="65" spans="1:8" s="20" customFormat="1" ht="19.5" customHeight="1" x14ac:dyDescent="0.25">
      <c r="A65" s="209"/>
      <c r="C65" s="21"/>
      <c r="D65" s="23">
        <v>99</v>
      </c>
      <c r="E65" s="23" t="s">
        <v>82</v>
      </c>
      <c r="F65" s="23" t="s">
        <v>82</v>
      </c>
      <c r="G65" s="23" t="s">
        <v>82</v>
      </c>
      <c r="H65" s="23" t="s">
        <v>82</v>
      </c>
    </row>
    <row r="66" spans="1:8" s="20" customFormat="1" ht="19.5" customHeight="1" x14ac:dyDescent="0.25">
      <c r="A66" s="209"/>
      <c r="C66" s="21"/>
      <c r="D66" s="23">
        <v>99</v>
      </c>
      <c r="E66" s="23" t="s">
        <v>82</v>
      </c>
      <c r="F66" s="23" t="s">
        <v>82</v>
      </c>
      <c r="G66" s="23" t="s">
        <v>82</v>
      </c>
      <c r="H66" s="23" t="s">
        <v>82</v>
      </c>
    </row>
    <row r="67" spans="1:8" s="20" customFormat="1" ht="19.5" customHeight="1" x14ac:dyDescent="0.25">
      <c r="A67" s="209"/>
      <c r="C67" s="21"/>
      <c r="D67" s="131"/>
      <c r="E67" s="132"/>
      <c r="F67" s="132"/>
    </row>
    <row r="68" spans="1:8" s="20" customFormat="1" ht="19.5" customHeight="1" x14ac:dyDescent="0.25">
      <c r="A68" s="209"/>
      <c r="C68" s="21"/>
      <c r="D68" s="131"/>
      <c r="E68" s="132"/>
      <c r="F68" s="132"/>
    </row>
    <row r="69" spans="1:8" s="20" customFormat="1" ht="19.5" customHeight="1" x14ac:dyDescent="0.25">
      <c r="A69" s="209"/>
      <c r="C69" s="21"/>
      <c r="D69" s="131"/>
      <c r="E69" s="132"/>
      <c r="F69" s="132"/>
    </row>
    <row r="70" spans="1:8" s="20" customFormat="1" ht="19.5" customHeight="1" x14ac:dyDescent="0.25">
      <c r="A70" s="209"/>
      <c r="C70" s="21"/>
      <c r="D70" s="131"/>
      <c r="E70" s="132"/>
      <c r="F70" s="132"/>
    </row>
    <row r="71" spans="1:8" s="20" customFormat="1" ht="19.5" customHeight="1" x14ac:dyDescent="0.25">
      <c r="A71" s="209"/>
      <c r="C71" s="21"/>
      <c r="D71" s="131"/>
      <c r="E71" s="132"/>
      <c r="F71" s="132"/>
    </row>
    <row r="72" spans="1:8" s="20" customFormat="1" ht="19.5" customHeight="1" x14ac:dyDescent="0.25">
      <c r="A72" s="209"/>
      <c r="C72" s="21"/>
      <c r="D72" s="131"/>
      <c r="E72" s="132"/>
      <c r="F72" s="132"/>
    </row>
    <row r="73" spans="1:8" s="20" customFormat="1" ht="19.5" customHeight="1" x14ac:dyDescent="0.25">
      <c r="A73" s="209"/>
      <c r="C73" s="21"/>
      <c r="D73" s="131"/>
      <c r="E73" s="132"/>
      <c r="F73" s="132"/>
    </row>
    <row r="74" spans="1:8" s="20" customFormat="1" ht="19.5" customHeight="1" x14ac:dyDescent="0.25">
      <c r="A74" s="209"/>
      <c r="C74" s="21"/>
      <c r="D74" s="131"/>
      <c r="E74" s="132"/>
      <c r="F74" s="132"/>
    </row>
    <row r="75" spans="1:8" s="20" customFormat="1" ht="19.5" customHeight="1" x14ac:dyDescent="0.25">
      <c r="A75" s="209"/>
      <c r="C75" s="21"/>
      <c r="D75" s="131"/>
      <c r="E75" s="132"/>
      <c r="F75" s="132"/>
    </row>
    <row r="76" spans="1:8" s="20" customFormat="1" ht="19.5" customHeight="1" x14ac:dyDescent="0.25">
      <c r="A76" s="209"/>
      <c r="C76" s="21"/>
      <c r="D76" s="131"/>
      <c r="E76" s="132"/>
      <c r="F76" s="132"/>
    </row>
    <row r="77" spans="1:8" s="20" customFormat="1" ht="19.5" customHeight="1" x14ac:dyDescent="0.25">
      <c r="A77" s="209"/>
      <c r="C77" s="21"/>
      <c r="D77" s="131"/>
      <c r="E77" s="132"/>
      <c r="F77" s="132"/>
    </row>
    <row r="78" spans="1:8" s="20" customFormat="1" ht="19.5" customHeight="1" x14ac:dyDescent="0.25">
      <c r="A78" s="209"/>
      <c r="C78" s="21"/>
      <c r="D78" s="131"/>
      <c r="E78" s="132"/>
      <c r="F78" s="132"/>
    </row>
    <row r="79" spans="1:8" s="20" customFormat="1" ht="19.5" customHeight="1" x14ac:dyDescent="0.25">
      <c r="A79" s="209"/>
      <c r="C79" s="21"/>
      <c r="D79" s="131"/>
      <c r="E79" s="132"/>
      <c r="F79" s="132"/>
    </row>
    <row r="80" spans="1:8" s="20" customFormat="1" ht="19.5" customHeight="1" x14ac:dyDescent="0.25">
      <c r="A80" s="209"/>
      <c r="C80" s="21"/>
      <c r="D80" s="131"/>
      <c r="E80" s="132"/>
      <c r="F80" s="132"/>
    </row>
    <row r="81" spans="1:6" s="20" customFormat="1" ht="19.5" customHeight="1" x14ac:dyDescent="0.25">
      <c r="A81" s="209"/>
      <c r="C81" s="21"/>
      <c r="D81" s="131"/>
      <c r="E81" s="132"/>
      <c r="F81" s="132"/>
    </row>
    <row r="82" spans="1:6" s="20" customFormat="1" ht="19.5" customHeight="1" x14ac:dyDescent="0.25">
      <c r="A82" s="209"/>
      <c r="C82" s="21"/>
      <c r="D82" s="131"/>
      <c r="E82" s="132"/>
      <c r="F82" s="132"/>
    </row>
    <row r="83" spans="1:6" s="20" customFormat="1" ht="19.5" customHeight="1" x14ac:dyDescent="0.25">
      <c r="A83" s="209"/>
      <c r="C83" s="21"/>
      <c r="D83" s="131"/>
      <c r="E83" s="132"/>
      <c r="F83" s="132"/>
    </row>
    <row r="84" spans="1:6" s="20" customFormat="1" ht="19.5" customHeight="1" x14ac:dyDescent="0.25">
      <c r="A84" s="209"/>
      <c r="C84" s="21"/>
      <c r="D84" s="131"/>
      <c r="E84" s="132"/>
      <c r="F84" s="132"/>
    </row>
    <row r="85" spans="1:6" s="20" customFormat="1" ht="19.5" customHeight="1" x14ac:dyDescent="0.25">
      <c r="A85" s="209"/>
      <c r="C85" s="21"/>
      <c r="D85" s="131"/>
      <c r="E85" s="132"/>
      <c r="F85" s="132"/>
    </row>
    <row r="86" spans="1:6" s="20" customFormat="1" ht="19.5" customHeight="1" x14ac:dyDescent="0.25">
      <c r="A86" s="209"/>
      <c r="C86" s="21"/>
      <c r="D86" s="131"/>
      <c r="E86" s="132"/>
      <c r="F86" s="132"/>
    </row>
    <row r="87" spans="1:6" s="20" customFormat="1" ht="19.5" customHeight="1" x14ac:dyDescent="0.25">
      <c r="A87" s="209"/>
      <c r="C87" s="21"/>
      <c r="D87" s="131"/>
      <c r="E87" s="132"/>
      <c r="F87" s="132"/>
    </row>
    <row r="88" spans="1:6" s="20" customFormat="1" ht="19.5" customHeight="1" x14ac:dyDescent="0.25">
      <c r="A88" s="209"/>
      <c r="C88" s="21"/>
      <c r="D88" s="131"/>
      <c r="E88" s="132"/>
      <c r="F88" s="132"/>
    </row>
    <row r="89" spans="1:6" s="20" customFormat="1" ht="19.5" customHeight="1" x14ac:dyDescent="0.25">
      <c r="A89" s="209"/>
      <c r="C89" s="21"/>
      <c r="D89" s="131"/>
      <c r="E89" s="132"/>
      <c r="F89" s="132"/>
    </row>
    <row r="90" spans="1:6" s="20" customFormat="1" ht="19.5" customHeight="1" x14ac:dyDescent="0.25">
      <c r="A90" s="209"/>
      <c r="C90" s="21"/>
      <c r="D90" s="131"/>
      <c r="E90" s="132"/>
      <c r="F90" s="132"/>
    </row>
    <row r="91" spans="1:6" s="20" customFormat="1" ht="19.5" customHeight="1" x14ac:dyDescent="0.25">
      <c r="A91" s="209"/>
      <c r="C91" s="21"/>
      <c r="D91" s="131"/>
      <c r="E91" s="132"/>
      <c r="F91" s="132"/>
    </row>
    <row r="92" spans="1:6" s="20" customFormat="1" ht="19.5" customHeight="1" x14ac:dyDescent="0.25">
      <c r="A92" s="209"/>
      <c r="C92" s="21"/>
      <c r="D92" s="131"/>
      <c r="E92" s="132"/>
      <c r="F92" s="132"/>
    </row>
    <row r="93" spans="1:6" s="20" customFormat="1" ht="19.5" customHeight="1" x14ac:dyDescent="0.25">
      <c r="A93" s="209"/>
      <c r="C93" s="21"/>
      <c r="D93" s="131"/>
      <c r="E93" s="132"/>
      <c r="F93" s="132"/>
    </row>
    <row r="94" spans="1:6" s="20" customFormat="1" ht="19.5" customHeight="1" x14ac:dyDescent="0.25">
      <c r="A94" s="209"/>
      <c r="C94" s="21"/>
      <c r="D94" s="131"/>
      <c r="E94" s="132"/>
      <c r="F94" s="132"/>
    </row>
    <row r="95" spans="1:6" s="20" customFormat="1" ht="19.5" customHeight="1" x14ac:dyDescent="0.25">
      <c r="A95" s="209"/>
      <c r="C95" s="21"/>
      <c r="D95" s="131"/>
      <c r="E95" s="132"/>
      <c r="F95" s="132"/>
    </row>
    <row r="96" spans="1:6" s="20" customFormat="1" ht="19.5" customHeight="1" x14ac:dyDescent="0.25">
      <c r="A96" s="209"/>
      <c r="C96" s="21"/>
      <c r="D96" s="131"/>
      <c r="E96" s="132"/>
      <c r="F96" s="132"/>
    </row>
    <row r="97" spans="1:6" s="20" customFormat="1" ht="19.5" customHeight="1" x14ac:dyDescent="0.25">
      <c r="A97" s="209"/>
      <c r="C97" s="21"/>
      <c r="D97" s="131"/>
      <c r="E97" s="132"/>
      <c r="F97" s="132"/>
    </row>
    <row r="98" spans="1:6" s="20" customFormat="1" ht="19.5" customHeight="1" x14ac:dyDescent="0.25">
      <c r="A98" s="209"/>
      <c r="C98" s="21"/>
      <c r="D98" s="131"/>
      <c r="E98" s="132"/>
      <c r="F98" s="132"/>
    </row>
    <row r="99" spans="1:6" s="20" customFormat="1" ht="19.5" customHeight="1" x14ac:dyDescent="0.25">
      <c r="A99" s="209"/>
      <c r="C99" s="21"/>
      <c r="D99" s="131"/>
      <c r="E99" s="132"/>
      <c r="F99" s="132"/>
    </row>
    <row r="100" spans="1:6" s="20" customFormat="1" ht="19.5" customHeight="1" x14ac:dyDescent="0.25">
      <c r="A100" s="209"/>
      <c r="C100" s="21"/>
      <c r="D100" s="131"/>
      <c r="E100" s="132"/>
      <c r="F100" s="132"/>
    </row>
    <row r="101" spans="1:6" s="20" customFormat="1" ht="19.5" customHeight="1" x14ac:dyDescent="0.25">
      <c r="A101" s="211"/>
      <c r="C101" s="21"/>
      <c r="D101" s="131"/>
      <c r="E101" s="132"/>
      <c r="F101" s="132"/>
    </row>
    <row r="102" spans="1:6" s="20" customFormat="1" ht="19.5" customHeight="1" x14ac:dyDescent="0.25">
      <c r="A102" s="211"/>
      <c r="C102" s="21"/>
      <c r="D102" s="131"/>
      <c r="E102" s="132"/>
      <c r="F102" s="132"/>
    </row>
    <row r="103" spans="1:6" s="20" customFormat="1" ht="19.5" customHeight="1" x14ac:dyDescent="0.25">
      <c r="A103" s="211"/>
      <c r="C103" s="21"/>
      <c r="D103" s="131"/>
      <c r="E103" s="132"/>
      <c r="F103" s="132"/>
    </row>
    <row r="104" spans="1:6" s="20" customFormat="1" ht="12" customHeight="1" x14ac:dyDescent="0.25">
      <c r="A104" s="211"/>
      <c r="D104" s="133"/>
      <c r="E104" s="133"/>
      <c r="F104" s="133"/>
    </row>
    <row r="105" spans="1:6" s="20" customFormat="1" ht="24.75" customHeight="1" x14ac:dyDescent="0.25">
      <c r="A105" s="211"/>
      <c r="D105" s="133"/>
      <c r="E105" s="133"/>
      <c r="F105" s="133"/>
    </row>
    <row r="106" spans="1:6" s="20" customFormat="1" ht="19.5" customHeight="1" x14ac:dyDescent="0.25">
      <c r="A106" s="211"/>
      <c r="D106" s="133"/>
      <c r="E106" s="133"/>
      <c r="F106" s="133"/>
    </row>
    <row r="107" spans="1:6" s="20" customFormat="1" ht="19.5" customHeight="1" x14ac:dyDescent="0.25">
      <c r="A107" s="211"/>
      <c r="D107" s="133"/>
      <c r="E107" s="133"/>
      <c r="F107" s="133"/>
    </row>
    <row r="108" spans="1:6" s="20" customFormat="1" ht="19.5" customHeight="1" x14ac:dyDescent="0.25">
      <c r="A108" s="211"/>
      <c r="D108" s="133"/>
      <c r="E108" s="133"/>
      <c r="F108" s="133"/>
    </row>
    <row r="109" spans="1:6" s="20" customFormat="1" ht="19.5" customHeight="1" x14ac:dyDescent="0.25">
      <c r="A109" s="211"/>
      <c r="D109" s="133"/>
      <c r="E109" s="133"/>
      <c r="F109" s="133"/>
    </row>
    <row r="110" spans="1:6" s="20" customFormat="1" ht="19.5" customHeight="1" x14ac:dyDescent="0.25">
      <c r="A110" s="211"/>
      <c r="D110" s="133"/>
      <c r="E110" s="133"/>
      <c r="F110" s="133"/>
    </row>
    <row r="111" spans="1:6" s="20" customFormat="1" ht="19.5" customHeight="1" x14ac:dyDescent="0.25">
      <c r="A111" s="211"/>
      <c r="D111" s="133"/>
      <c r="E111" s="133"/>
      <c r="F111" s="133"/>
    </row>
    <row r="112" spans="1:6" s="20" customFormat="1" ht="19.5" customHeight="1" x14ac:dyDescent="0.25">
      <c r="A112" s="211"/>
      <c r="D112" s="133"/>
      <c r="E112" s="133"/>
      <c r="F112" s="133"/>
    </row>
    <row r="113" spans="1:6" s="20" customFormat="1" ht="19.5" customHeight="1" x14ac:dyDescent="0.25">
      <c r="A113" s="211"/>
      <c r="D113" s="133"/>
      <c r="E113" s="133"/>
      <c r="F113" s="133"/>
    </row>
    <row r="114" spans="1:6" s="20" customFormat="1" ht="19.5" customHeight="1" x14ac:dyDescent="0.25">
      <c r="A114" s="211"/>
      <c r="D114" s="133"/>
      <c r="E114" s="133"/>
      <c r="F114" s="133"/>
    </row>
    <row r="115" spans="1:6" s="20" customFormat="1" ht="19.5" customHeight="1" x14ac:dyDescent="0.25">
      <c r="A115" s="211"/>
      <c r="D115" s="133"/>
      <c r="E115" s="133"/>
      <c r="F115" s="133"/>
    </row>
    <row r="116" spans="1:6" s="20" customFormat="1" ht="19.5" customHeight="1" x14ac:dyDescent="0.25">
      <c r="A116" s="211"/>
      <c r="D116" s="133"/>
      <c r="E116" s="133"/>
      <c r="F116" s="133"/>
    </row>
    <row r="117" spans="1:6" s="20" customFormat="1" ht="19.5" customHeight="1" x14ac:dyDescent="0.25">
      <c r="A117" s="211"/>
      <c r="D117" s="133"/>
      <c r="E117" s="133"/>
      <c r="F117" s="133"/>
    </row>
    <row r="118" spans="1:6" s="20" customFormat="1" ht="19.5" customHeight="1" x14ac:dyDescent="0.25">
      <c r="A118" s="211"/>
      <c r="D118" s="133"/>
      <c r="E118" s="133"/>
      <c r="F118" s="133"/>
    </row>
    <row r="119" spans="1:6" s="20" customFormat="1" ht="19.5" customHeight="1" x14ac:dyDescent="0.25">
      <c r="A119" s="211"/>
      <c r="D119" s="133"/>
      <c r="E119" s="133"/>
      <c r="F119" s="133"/>
    </row>
    <row r="120" spans="1:6" s="20" customFormat="1" ht="24.75" customHeight="1" x14ac:dyDescent="0.25">
      <c r="A120" s="211"/>
      <c r="D120" s="133"/>
      <c r="E120" s="133"/>
      <c r="F120" s="133"/>
    </row>
    <row r="121" spans="1:6" s="20" customFormat="1" ht="12" customHeight="1" x14ac:dyDescent="0.25">
      <c r="A121" s="211"/>
      <c r="D121" s="133"/>
      <c r="E121" s="133"/>
      <c r="F121" s="133"/>
    </row>
    <row r="122" spans="1:6" s="20" customFormat="1" ht="25.5" customHeight="1" x14ac:dyDescent="0.25">
      <c r="A122" s="211"/>
      <c r="D122" s="133"/>
      <c r="E122" s="133"/>
      <c r="F122" s="133"/>
    </row>
    <row r="123" spans="1:6" s="20" customFormat="1" ht="19.5" customHeight="1" x14ac:dyDescent="0.25">
      <c r="A123" s="211"/>
      <c r="D123" s="133"/>
      <c r="E123" s="133"/>
      <c r="F123" s="133"/>
    </row>
    <row r="124" spans="1:6" s="20" customFormat="1" ht="19.5" customHeight="1" x14ac:dyDescent="0.25">
      <c r="A124" s="211"/>
      <c r="D124" s="133"/>
      <c r="E124" s="133"/>
      <c r="F124" s="133"/>
    </row>
    <row r="125" spans="1:6" s="20" customFormat="1" ht="19.5" customHeight="1" x14ac:dyDescent="0.25">
      <c r="A125" s="211"/>
      <c r="D125" s="133"/>
      <c r="E125" s="133"/>
      <c r="F125" s="133"/>
    </row>
    <row r="126" spans="1:6" s="20" customFormat="1" ht="19.5" customHeight="1" x14ac:dyDescent="0.25">
      <c r="A126" s="211"/>
      <c r="D126" s="133"/>
      <c r="E126" s="133"/>
      <c r="F126" s="133"/>
    </row>
    <row r="127" spans="1:6" s="20" customFormat="1" ht="19.5" customHeight="1" x14ac:dyDescent="0.25">
      <c r="A127" s="211"/>
      <c r="D127" s="133"/>
      <c r="E127" s="133"/>
      <c r="F127" s="133"/>
    </row>
    <row r="128" spans="1:6" s="20" customFormat="1" ht="19.5" customHeight="1" x14ac:dyDescent="0.25">
      <c r="A128" s="211"/>
      <c r="D128" s="133"/>
      <c r="E128" s="133"/>
      <c r="F128" s="133"/>
    </row>
    <row r="129" spans="1:6" s="20" customFormat="1" ht="19.5" customHeight="1" x14ac:dyDescent="0.25">
      <c r="A129" s="211"/>
      <c r="D129" s="133"/>
      <c r="E129" s="133"/>
      <c r="F129" s="133"/>
    </row>
    <row r="130" spans="1:6" s="20" customFormat="1" ht="19.5" customHeight="1" x14ac:dyDescent="0.25">
      <c r="A130" s="211"/>
      <c r="D130" s="133"/>
      <c r="E130" s="133"/>
      <c r="F130" s="133"/>
    </row>
    <row r="131" spans="1:6" s="20" customFormat="1" ht="19.5" customHeight="1" x14ac:dyDescent="0.25">
      <c r="A131" s="211"/>
      <c r="D131" s="133"/>
      <c r="E131" s="133"/>
      <c r="F131" s="133"/>
    </row>
    <row r="132" spans="1:6" s="20" customFormat="1" ht="19.5" customHeight="1" x14ac:dyDescent="0.25">
      <c r="A132" s="211"/>
      <c r="D132" s="133"/>
      <c r="E132" s="133"/>
      <c r="F132" s="133"/>
    </row>
    <row r="133" spans="1:6" s="20" customFormat="1" ht="19.5" customHeight="1" x14ac:dyDescent="0.25">
      <c r="A133" s="211"/>
      <c r="D133" s="133"/>
      <c r="E133" s="133"/>
      <c r="F133" s="133"/>
    </row>
    <row r="134" spans="1:6" s="20" customFormat="1" ht="19.5" customHeight="1" x14ac:dyDescent="0.25">
      <c r="A134" s="211"/>
      <c r="D134" s="133"/>
      <c r="E134" s="133"/>
      <c r="F134" s="133"/>
    </row>
    <row r="135" spans="1:6" s="20" customFormat="1" ht="19.5" customHeight="1" x14ac:dyDescent="0.25">
      <c r="A135" s="211"/>
      <c r="D135" s="133"/>
      <c r="E135" s="133"/>
      <c r="F135" s="133"/>
    </row>
    <row r="136" spans="1:6" s="20" customFormat="1" x14ac:dyDescent="0.25">
      <c r="A136" s="211"/>
      <c r="D136" s="133"/>
      <c r="E136" s="133"/>
      <c r="F136" s="133"/>
    </row>
    <row r="137" spans="1:6" s="20" customFormat="1" x14ac:dyDescent="0.25">
      <c r="A137" s="211"/>
      <c r="D137" s="133"/>
      <c r="E137" s="133"/>
      <c r="F137" s="133"/>
    </row>
    <row r="138" spans="1:6" s="20" customFormat="1" x14ac:dyDescent="0.25">
      <c r="A138" s="211"/>
      <c r="D138" s="133"/>
      <c r="E138" s="133"/>
      <c r="F138" s="133"/>
    </row>
    <row r="139" spans="1:6" x14ac:dyDescent="0.25">
      <c r="D139" s="134"/>
      <c r="E139" s="134"/>
      <c r="F139" s="134"/>
    </row>
    <row r="140" spans="1:6" x14ac:dyDescent="0.25">
      <c r="D140" s="134"/>
      <c r="E140" s="134"/>
      <c r="F140" s="134"/>
    </row>
    <row r="141" spans="1:6" x14ac:dyDescent="0.25">
      <c r="D141" s="134"/>
      <c r="E141" s="134"/>
      <c r="F141" s="134"/>
    </row>
    <row r="142" spans="1:6" x14ac:dyDescent="0.25">
      <c r="D142" s="134"/>
      <c r="E142" s="134"/>
      <c r="F142" s="134"/>
    </row>
    <row r="143" spans="1:6" x14ac:dyDescent="0.25">
      <c r="D143" s="134"/>
      <c r="E143" s="134"/>
      <c r="F143" s="134"/>
    </row>
    <row r="144" spans="1:6" x14ac:dyDescent="0.25">
      <c r="D144" s="134"/>
      <c r="E144" s="134"/>
      <c r="F144" s="134"/>
    </row>
    <row r="145" spans="4:6" x14ac:dyDescent="0.25">
      <c r="D145" s="134"/>
      <c r="E145" s="134"/>
      <c r="F145" s="134"/>
    </row>
    <row r="146" spans="4:6" x14ac:dyDescent="0.25">
      <c r="D146" s="134"/>
      <c r="E146" s="134"/>
      <c r="F146" s="134"/>
    </row>
    <row r="147" spans="4:6" x14ac:dyDescent="0.25">
      <c r="D147" s="134"/>
      <c r="E147" s="134"/>
      <c r="F147" s="134"/>
    </row>
    <row r="148" spans="4:6" x14ac:dyDescent="0.25">
      <c r="D148" s="134"/>
      <c r="E148" s="134"/>
      <c r="F148" s="134"/>
    </row>
    <row r="149" spans="4:6" x14ac:dyDescent="0.25">
      <c r="D149" s="134"/>
      <c r="E149" s="134"/>
      <c r="F149" s="134"/>
    </row>
    <row r="150" spans="4:6" x14ac:dyDescent="0.25">
      <c r="D150" s="134"/>
      <c r="E150" s="134"/>
      <c r="F150" s="134"/>
    </row>
    <row r="151" spans="4:6" x14ac:dyDescent="0.25">
      <c r="D151" s="134"/>
      <c r="E151" s="134"/>
      <c r="F151" s="134"/>
    </row>
    <row r="152" spans="4:6" x14ac:dyDescent="0.25">
      <c r="D152" s="134"/>
      <c r="E152" s="134"/>
      <c r="F152" s="134"/>
    </row>
    <row r="153" spans="4:6" x14ac:dyDescent="0.25">
      <c r="D153" s="134"/>
      <c r="E153" s="134"/>
      <c r="F153" s="134"/>
    </row>
    <row r="154" spans="4:6" x14ac:dyDescent="0.25">
      <c r="D154" s="134"/>
      <c r="E154" s="134"/>
      <c r="F154" s="134"/>
    </row>
    <row r="155" spans="4:6" x14ac:dyDescent="0.25">
      <c r="D155" s="134"/>
      <c r="E155" s="134"/>
      <c r="F155" s="134"/>
    </row>
    <row r="156" spans="4:6" x14ac:dyDescent="0.25">
      <c r="D156" s="134"/>
      <c r="E156" s="134"/>
      <c r="F156" s="134"/>
    </row>
    <row r="157" spans="4:6" x14ac:dyDescent="0.25">
      <c r="D157" s="134"/>
      <c r="E157" s="134"/>
      <c r="F157" s="134"/>
    </row>
    <row r="158" spans="4:6" x14ac:dyDescent="0.25">
      <c r="D158" s="134"/>
      <c r="E158" s="134"/>
      <c r="F158" s="134"/>
    </row>
    <row r="159" spans="4:6" x14ac:dyDescent="0.25">
      <c r="D159" s="134"/>
      <c r="E159" s="134"/>
      <c r="F159" s="134"/>
    </row>
    <row r="160" spans="4:6" x14ac:dyDescent="0.25">
      <c r="D160" s="134"/>
      <c r="E160" s="134"/>
      <c r="F160" s="134"/>
    </row>
    <row r="161" spans="4:6" x14ac:dyDescent="0.25">
      <c r="D161" s="134"/>
      <c r="E161" s="134"/>
      <c r="F161" s="134"/>
    </row>
    <row r="162" spans="4:6" x14ac:dyDescent="0.25">
      <c r="D162" s="134"/>
      <c r="E162" s="134"/>
      <c r="F162" s="134"/>
    </row>
    <row r="163" spans="4:6" x14ac:dyDescent="0.25">
      <c r="D163" s="134"/>
      <c r="E163" s="134"/>
      <c r="F163" s="134"/>
    </row>
    <row r="164" spans="4:6" x14ac:dyDescent="0.25">
      <c r="D164" s="134"/>
      <c r="E164" s="134"/>
      <c r="F164" s="134"/>
    </row>
    <row r="165" spans="4:6" x14ac:dyDescent="0.25">
      <c r="D165" s="134"/>
      <c r="E165" s="134"/>
      <c r="F165" s="134"/>
    </row>
    <row r="166" spans="4:6" x14ac:dyDescent="0.25">
      <c r="D166" s="134"/>
      <c r="E166" s="134"/>
      <c r="F166" s="134"/>
    </row>
    <row r="167" spans="4:6" x14ac:dyDescent="0.25">
      <c r="D167" s="134"/>
      <c r="E167" s="134"/>
      <c r="F167" s="134"/>
    </row>
    <row r="168" spans="4:6" x14ac:dyDescent="0.25">
      <c r="D168" s="134"/>
      <c r="E168" s="134"/>
      <c r="F168" s="134"/>
    </row>
    <row r="169" spans="4:6" x14ac:dyDescent="0.25">
      <c r="D169" s="134"/>
      <c r="E169" s="134"/>
      <c r="F169" s="134"/>
    </row>
    <row r="170" spans="4:6" x14ac:dyDescent="0.25">
      <c r="D170" s="134"/>
      <c r="E170" s="134"/>
      <c r="F170" s="134"/>
    </row>
    <row r="171" spans="4:6" x14ac:dyDescent="0.25">
      <c r="D171" s="134"/>
      <c r="E171" s="134"/>
      <c r="F171" s="134"/>
    </row>
    <row r="172" spans="4:6" x14ac:dyDescent="0.25">
      <c r="D172" s="134"/>
      <c r="E172" s="134"/>
      <c r="F172" s="134"/>
    </row>
    <row r="173" spans="4:6" x14ac:dyDescent="0.25">
      <c r="D173" s="134"/>
      <c r="E173" s="134"/>
      <c r="F173" s="134"/>
    </row>
    <row r="174" spans="4:6" x14ac:dyDescent="0.25">
      <c r="D174" s="134"/>
      <c r="E174" s="134"/>
      <c r="F174" s="134"/>
    </row>
    <row r="175" spans="4:6" x14ac:dyDescent="0.25">
      <c r="D175" s="134"/>
      <c r="E175" s="134"/>
      <c r="F175" s="134"/>
    </row>
    <row r="176" spans="4:6" x14ac:dyDescent="0.25">
      <c r="D176" s="134"/>
      <c r="E176" s="134"/>
      <c r="F176" s="134"/>
    </row>
    <row r="177" spans="4:6" x14ac:dyDescent="0.25">
      <c r="D177" s="134"/>
      <c r="E177" s="134"/>
      <c r="F177" s="134"/>
    </row>
    <row r="178" spans="4:6" x14ac:dyDescent="0.25">
      <c r="D178" s="134"/>
      <c r="E178" s="134"/>
      <c r="F178" s="134"/>
    </row>
    <row r="179" spans="4:6" x14ac:dyDescent="0.25">
      <c r="D179" s="134"/>
      <c r="E179" s="134"/>
      <c r="F179" s="134"/>
    </row>
    <row r="180" spans="4:6" x14ac:dyDescent="0.25">
      <c r="D180" s="134"/>
      <c r="E180" s="134"/>
      <c r="F180" s="134"/>
    </row>
    <row r="181" spans="4:6" x14ac:dyDescent="0.25">
      <c r="D181" s="134"/>
      <c r="E181" s="134"/>
      <c r="F181" s="134"/>
    </row>
    <row r="182" spans="4:6" x14ac:dyDescent="0.25">
      <c r="D182" s="134"/>
      <c r="E182" s="134"/>
      <c r="F182" s="134"/>
    </row>
    <row r="183" spans="4:6" x14ac:dyDescent="0.25">
      <c r="D183" s="134"/>
      <c r="E183" s="134"/>
      <c r="F183" s="134"/>
    </row>
    <row r="184" spans="4:6" x14ac:dyDescent="0.25">
      <c r="D184" s="134"/>
      <c r="E184" s="134"/>
      <c r="F184" s="134"/>
    </row>
    <row r="185" spans="4:6" x14ac:dyDescent="0.25">
      <c r="D185" s="134"/>
      <c r="E185" s="134"/>
      <c r="F185" s="134"/>
    </row>
    <row r="186" spans="4:6" x14ac:dyDescent="0.25">
      <c r="D186" s="134"/>
      <c r="E186" s="134"/>
      <c r="F186" s="134"/>
    </row>
    <row r="187" spans="4:6" x14ac:dyDescent="0.25">
      <c r="D187" s="134"/>
      <c r="E187" s="134"/>
      <c r="F187" s="134"/>
    </row>
    <row r="188" spans="4:6" x14ac:dyDescent="0.25">
      <c r="D188" s="134"/>
      <c r="E188" s="134"/>
      <c r="F188" s="134"/>
    </row>
    <row r="189" spans="4:6" x14ac:dyDescent="0.25">
      <c r="D189" s="134"/>
      <c r="E189" s="134"/>
      <c r="F189" s="134"/>
    </row>
    <row r="190" spans="4:6" x14ac:dyDescent="0.25">
      <c r="D190" s="134"/>
      <c r="E190" s="134"/>
      <c r="F190" s="134"/>
    </row>
    <row r="191" spans="4:6" x14ac:dyDescent="0.25">
      <c r="D191" s="134"/>
      <c r="E191" s="134"/>
      <c r="F191" s="134"/>
    </row>
    <row r="192" spans="4:6" x14ac:dyDescent="0.25">
      <c r="D192" s="134"/>
      <c r="E192" s="134"/>
      <c r="F192" s="134"/>
    </row>
    <row r="193" spans="4:6" x14ac:dyDescent="0.25">
      <c r="D193" s="134"/>
      <c r="E193" s="134"/>
      <c r="F193" s="134"/>
    </row>
    <row r="194" spans="4:6" x14ac:dyDescent="0.25">
      <c r="D194" s="134"/>
      <c r="E194" s="134"/>
      <c r="F194" s="134"/>
    </row>
    <row r="195" spans="4:6" x14ac:dyDescent="0.25">
      <c r="D195" s="134"/>
      <c r="E195" s="134"/>
      <c r="F195" s="134"/>
    </row>
    <row r="196" spans="4:6" x14ac:dyDescent="0.25">
      <c r="D196" s="134"/>
      <c r="E196" s="134"/>
      <c r="F196" s="134"/>
    </row>
    <row r="197" spans="4:6" x14ac:dyDescent="0.25">
      <c r="D197" s="134"/>
      <c r="E197" s="134"/>
      <c r="F197" s="134"/>
    </row>
    <row r="198" spans="4:6" x14ac:dyDescent="0.25">
      <c r="D198" s="134"/>
      <c r="E198" s="134"/>
      <c r="F198" s="134"/>
    </row>
    <row r="199" spans="4:6" x14ac:dyDescent="0.25">
      <c r="D199" s="134"/>
      <c r="E199" s="134"/>
      <c r="F199" s="134"/>
    </row>
    <row r="200" spans="4:6" x14ac:dyDescent="0.25">
      <c r="D200" s="134"/>
      <c r="E200" s="134"/>
      <c r="F200" s="134"/>
    </row>
    <row r="201" spans="4:6" x14ac:dyDescent="0.25">
      <c r="D201" s="134"/>
      <c r="E201" s="134"/>
      <c r="F201" s="134"/>
    </row>
    <row r="202" spans="4:6" x14ac:dyDescent="0.25">
      <c r="D202" s="134"/>
      <c r="E202" s="134"/>
      <c r="F202" s="134"/>
    </row>
    <row r="203" spans="4:6" x14ac:dyDescent="0.25">
      <c r="D203" s="134"/>
      <c r="E203" s="134"/>
      <c r="F203" s="134"/>
    </row>
    <row r="204" spans="4:6" x14ac:dyDescent="0.25">
      <c r="D204" s="134"/>
      <c r="E204" s="134"/>
      <c r="F204" s="134"/>
    </row>
    <row r="205" spans="4:6" x14ac:dyDescent="0.25">
      <c r="D205" s="134"/>
      <c r="E205" s="134"/>
      <c r="F205" s="134"/>
    </row>
    <row r="206" spans="4:6" x14ac:dyDescent="0.25">
      <c r="D206" s="134"/>
      <c r="E206" s="134"/>
      <c r="F206" s="134"/>
    </row>
    <row r="207" spans="4:6" x14ac:dyDescent="0.25">
      <c r="D207" s="134"/>
      <c r="E207" s="134"/>
      <c r="F207" s="134"/>
    </row>
    <row r="208" spans="4:6" x14ac:dyDescent="0.25">
      <c r="D208" s="134"/>
      <c r="E208" s="134"/>
      <c r="F208" s="134"/>
    </row>
    <row r="209" spans="4:6" x14ac:dyDescent="0.25">
      <c r="D209" s="134"/>
      <c r="E209" s="134"/>
      <c r="F209" s="134"/>
    </row>
    <row r="210" spans="4:6" x14ac:dyDescent="0.25">
      <c r="D210" s="134"/>
      <c r="E210" s="134"/>
      <c r="F210" s="134"/>
    </row>
    <row r="211" spans="4:6" x14ac:dyDescent="0.25">
      <c r="D211" s="134"/>
      <c r="E211" s="134"/>
      <c r="F211" s="134"/>
    </row>
    <row r="212" spans="4:6" x14ac:dyDescent="0.25">
      <c r="D212" s="134"/>
      <c r="E212" s="134"/>
      <c r="F212" s="134"/>
    </row>
    <row r="213" spans="4:6" x14ac:dyDescent="0.25">
      <c r="D213" s="134"/>
      <c r="E213" s="134"/>
      <c r="F213" s="134"/>
    </row>
    <row r="214" spans="4:6" x14ac:dyDescent="0.25">
      <c r="D214" s="134"/>
      <c r="E214" s="134"/>
      <c r="F214" s="134"/>
    </row>
    <row r="215" spans="4:6" x14ac:dyDescent="0.25">
      <c r="D215" s="134"/>
      <c r="E215" s="134"/>
      <c r="F215" s="134"/>
    </row>
    <row r="216" spans="4:6" x14ac:dyDescent="0.25">
      <c r="D216" s="134"/>
      <c r="E216" s="134"/>
      <c r="F216" s="134"/>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hidden="1" customWidth="1"/>
    <col min="5" max="5" width="28.85546875" style="116" hidden="1" customWidth="1"/>
    <col min="6" max="6" width="1.140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G1" s="262"/>
      <c r="H1" s="262"/>
      <c r="I1" s="262"/>
      <c r="J1" s="262"/>
      <c r="K1" s="262"/>
      <c r="T1" s="153"/>
    </row>
    <row r="2" spans="1:20" s="18" customFormat="1" ht="37.5" hidden="1" customHeight="1" x14ac:dyDescent="0.25">
      <c r="A2" s="209"/>
      <c r="C2" s="19"/>
      <c r="D2" s="19"/>
      <c r="E2" s="19"/>
      <c r="T2" s="153"/>
    </row>
    <row r="3" spans="1:20" s="20" customFormat="1" ht="39" customHeight="1" thickBot="1" x14ac:dyDescent="0.3">
      <c r="A3" s="209"/>
      <c r="D3" s="123" t="s">
        <v>249</v>
      </c>
      <c r="E3" s="123" t="s">
        <v>248</v>
      </c>
      <c r="T3" s="154"/>
    </row>
    <row r="4" spans="1:20" s="20" customFormat="1" ht="30" customHeight="1" thickTop="1" thickBot="1" x14ac:dyDescent="0.3">
      <c r="A4" s="209"/>
      <c r="C4" s="21"/>
      <c r="D4" s="21"/>
      <c r="E4" s="21"/>
      <c r="F4" s="21"/>
      <c r="G4" s="155" t="s">
        <v>235</v>
      </c>
      <c r="H4" s="160" t="s">
        <v>247</v>
      </c>
      <c r="I4" s="161" t="s">
        <v>236</v>
      </c>
      <c r="J4" s="161" t="s">
        <v>237</v>
      </c>
      <c r="K4" s="155" t="s">
        <v>238</v>
      </c>
      <c r="L4" s="161" t="s">
        <v>239</v>
      </c>
      <c r="M4" s="161" t="s">
        <v>240</v>
      </c>
      <c r="N4" s="161" t="s">
        <v>242</v>
      </c>
      <c r="O4" s="161" t="s">
        <v>241</v>
      </c>
      <c r="P4" s="162" t="s">
        <v>243</v>
      </c>
      <c r="Q4" s="162" t="s">
        <v>244</v>
      </c>
      <c r="R4" s="162" t="s">
        <v>245</v>
      </c>
      <c r="S4" s="162" t="s">
        <v>246</v>
      </c>
      <c r="T4" s="162" t="s">
        <v>255</v>
      </c>
    </row>
    <row r="5" spans="1:20" s="20" customFormat="1" ht="19.5" customHeight="1" thickTop="1" x14ac:dyDescent="0.25">
      <c r="A5" s="209"/>
      <c r="C5" s="21"/>
      <c r="D5" s="21"/>
      <c r="E5" s="21"/>
      <c r="F5" s="21"/>
      <c r="G5" s="152" t="s">
        <v>483</v>
      </c>
      <c r="H5" s="23" t="s">
        <v>293</v>
      </c>
      <c r="I5" s="23" t="s">
        <v>298</v>
      </c>
      <c r="J5" s="152" t="s">
        <v>312</v>
      </c>
      <c r="K5" s="152" t="s">
        <v>484</v>
      </c>
      <c r="L5" s="23">
        <v>1</v>
      </c>
      <c r="M5" s="23">
        <v>15</v>
      </c>
      <c r="N5" s="23" t="s">
        <v>485</v>
      </c>
      <c r="O5" s="152" t="s">
        <v>487</v>
      </c>
      <c r="P5" s="23" t="s">
        <v>251</v>
      </c>
      <c r="Q5" s="23" t="s">
        <v>250</v>
      </c>
      <c r="R5" s="23" t="s">
        <v>253</v>
      </c>
      <c r="S5" s="23" t="s">
        <v>254</v>
      </c>
      <c r="T5" s="23" t="s">
        <v>251</v>
      </c>
    </row>
    <row r="6" spans="1:20" s="20" customFormat="1" ht="19.5" customHeight="1" x14ac:dyDescent="0.25">
      <c r="A6" s="209"/>
      <c r="C6" s="21"/>
      <c r="D6" s="21"/>
      <c r="E6" s="21"/>
      <c r="F6" s="21"/>
      <c r="G6" s="152" t="s">
        <v>482</v>
      </c>
      <c r="H6" s="23" t="s">
        <v>215</v>
      </c>
      <c r="I6" s="23" t="s">
        <v>367</v>
      </c>
      <c r="J6" s="152" t="s">
        <v>352</v>
      </c>
      <c r="O6" s="152" t="s">
        <v>486</v>
      </c>
      <c r="T6" s="23" t="s">
        <v>251</v>
      </c>
    </row>
    <row r="7" spans="1:20" s="20" customFormat="1" ht="19.5" customHeight="1" x14ac:dyDescent="0.25">
      <c r="A7" s="209"/>
      <c r="C7" s="21"/>
      <c r="D7" s="21"/>
      <c r="E7" s="21"/>
      <c r="F7" s="21"/>
      <c r="G7" s="152"/>
      <c r="H7" s="23"/>
      <c r="I7" s="23"/>
      <c r="J7" s="152"/>
      <c r="O7" s="152"/>
      <c r="T7" s="23"/>
    </row>
    <row r="8" spans="1:20" s="20" customFormat="1" ht="19.5" customHeight="1" x14ac:dyDescent="0.25">
      <c r="A8" s="209"/>
      <c r="C8" s="21"/>
      <c r="D8" s="21"/>
      <c r="E8" s="21"/>
      <c r="F8" s="21"/>
      <c r="G8" s="152"/>
      <c r="H8" s="23"/>
      <c r="I8" s="23"/>
      <c r="J8" s="152"/>
      <c r="O8" s="152"/>
      <c r="T8" s="23"/>
    </row>
    <row r="9" spans="1:20" s="20" customFormat="1" ht="19.5" customHeight="1" x14ac:dyDescent="0.25">
      <c r="A9" s="209"/>
      <c r="C9" s="21"/>
      <c r="D9" s="21"/>
      <c r="E9" s="21"/>
      <c r="F9" s="21"/>
      <c r="G9" s="152"/>
      <c r="H9" s="23"/>
      <c r="I9" s="23"/>
      <c r="J9" s="152"/>
      <c r="O9" s="152"/>
      <c r="T9" s="23"/>
    </row>
    <row r="10" spans="1:20" s="20" customFormat="1" ht="19.5" customHeight="1" x14ac:dyDescent="0.25">
      <c r="A10" s="209"/>
      <c r="C10" s="21"/>
      <c r="D10" s="21"/>
      <c r="E10" s="21"/>
      <c r="F10" s="21"/>
      <c r="G10" s="152"/>
      <c r="H10" s="23"/>
      <c r="I10" s="23"/>
      <c r="J10" s="152"/>
      <c r="O10" s="152"/>
      <c r="T10" s="23"/>
    </row>
    <row r="11" spans="1:20" s="20" customFormat="1" ht="19.5" customHeight="1" x14ac:dyDescent="0.25">
      <c r="A11" s="209"/>
      <c r="C11" s="21"/>
      <c r="D11" s="21"/>
      <c r="E11" s="21"/>
      <c r="F11" s="21"/>
      <c r="G11" s="152"/>
      <c r="H11" s="23"/>
      <c r="I11" s="23"/>
      <c r="J11" s="152"/>
      <c r="O11" s="152"/>
      <c r="T11" s="23"/>
    </row>
    <row r="12" spans="1:20" s="20" customFormat="1" ht="19.5" customHeight="1" x14ac:dyDescent="0.25">
      <c r="A12" s="209"/>
      <c r="C12" s="21"/>
      <c r="D12" s="21"/>
      <c r="E12" s="21"/>
      <c r="F12" s="21"/>
      <c r="G12" s="152"/>
      <c r="H12" s="23"/>
      <c r="I12" s="23"/>
      <c r="J12" s="152"/>
      <c r="O12" s="152"/>
      <c r="T12" s="23"/>
    </row>
    <row r="13" spans="1:20" s="20" customFormat="1" ht="19.5" customHeight="1" x14ac:dyDescent="0.25">
      <c r="A13" s="209"/>
      <c r="C13" s="21"/>
      <c r="D13" s="21"/>
      <c r="E13" s="21"/>
      <c r="F13" s="21"/>
      <c r="G13" s="152"/>
      <c r="H13" s="23"/>
      <c r="I13" s="23"/>
      <c r="J13" s="152"/>
      <c r="O13" s="152"/>
      <c r="T13" s="23"/>
    </row>
    <row r="14" spans="1:20" s="20" customFormat="1" ht="19.5" customHeight="1" x14ac:dyDescent="0.25">
      <c r="A14" s="209"/>
      <c r="C14" s="21"/>
      <c r="D14" s="21"/>
      <c r="E14" s="21"/>
      <c r="F14" s="21"/>
      <c r="G14" s="152"/>
      <c r="H14" s="23"/>
      <c r="I14" s="23"/>
      <c r="J14" s="152"/>
      <c r="O14" s="152"/>
      <c r="T14" s="23"/>
    </row>
    <row r="15" spans="1:20" s="20" customFormat="1" ht="19.5" customHeight="1" x14ac:dyDescent="0.25">
      <c r="A15" s="209"/>
      <c r="C15" s="21"/>
      <c r="D15" s="21"/>
      <c r="E15" s="21"/>
      <c r="F15" s="21"/>
      <c r="G15" s="152"/>
      <c r="H15" s="23"/>
      <c r="I15" s="23"/>
      <c r="J15" s="152"/>
      <c r="O15" s="152"/>
      <c r="T15" s="23"/>
    </row>
    <row r="16" spans="1:20" s="20" customFormat="1" ht="19.5" customHeight="1" x14ac:dyDescent="0.25">
      <c r="A16" s="209"/>
      <c r="C16" s="21"/>
      <c r="D16" s="21"/>
      <c r="E16" s="21"/>
      <c r="F16" s="21"/>
      <c r="G16" s="152"/>
      <c r="H16" s="23"/>
      <c r="I16" s="23"/>
      <c r="J16" s="152"/>
      <c r="O16" s="152"/>
      <c r="T16" s="23"/>
    </row>
    <row r="17" spans="1:20" s="20" customFormat="1" ht="19.5" customHeight="1" x14ac:dyDescent="0.25">
      <c r="A17" s="209"/>
      <c r="C17" s="21"/>
      <c r="D17" s="131"/>
      <c r="E17" s="132"/>
      <c r="F17" s="21"/>
      <c r="G17" s="152"/>
      <c r="H17" s="23"/>
      <c r="I17" s="23"/>
      <c r="J17" s="152"/>
      <c r="O17" s="152"/>
      <c r="T17" s="23"/>
    </row>
    <row r="18" spans="1:20" s="20" customFormat="1" ht="19.5" customHeight="1" x14ac:dyDescent="0.25">
      <c r="A18" s="209"/>
      <c r="C18" s="21"/>
      <c r="D18" s="131"/>
      <c r="E18" s="132"/>
      <c r="F18" s="21"/>
      <c r="G18" s="152"/>
      <c r="H18" s="23"/>
      <c r="I18" s="23"/>
      <c r="J18" s="152"/>
      <c r="O18" s="152"/>
      <c r="T18" s="23"/>
    </row>
    <row r="19" spans="1:20" s="20" customFormat="1" ht="19.5" customHeight="1" x14ac:dyDescent="0.25">
      <c r="A19" s="209"/>
      <c r="C19" s="21"/>
      <c r="D19" s="131"/>
      <c r="E19" s="132"/>
      <c r="F19" s="21"/>
      <c r="G19" s="152"/>
      <c r="H19" s="23"/>
      <c r="I19" s="23"/>
      <c r="J19" s="152"/>
      <c r="O19" s="152"/>
      <c r="T19" s="23"/>
    </row>
    <row r="20" spans="1:20" s="20" customFormat="1" ht="19.5" customHeight="1" x14ac:dyDescent="0.25">
      <c r="A20" s="209"/>
      <c r="C20" s="21"/>
      <c r="D20" s="131"/>
      <c r="E20" s="132"/>
      <c r="F20" s="21"/>
      <c r="G20" s="152"/>
      <c r="H20" s="23"/>
      <c r="I20" s="23"/>
      <c r="J20" s="152"/>
      <c r="O20" s="152"/>
      <c r="T20" s="23"/>
    </row>
    <row r="21" spans="1:20" s="20" customFormat="1" ht="19.5" customHeight="1" x14ac:dyDescent="0.25">
      <c r="A21" s="209"/>
      <c r="C21" s="21"/>
      <c r="D21" s="131"/>
      <c r="E21" s="132"/>
      <c r="F21" s="21"/>
      <c r="G21" s="152"/>
      <c r="H21" s="23"/>
      <c r="I21" s="23"/>
      <c r="J21" s="152"/>
      <c r="O21" s="152"/>
      <c r="T21" s="23"/>
    </row>
    <row r="22" spans="1:20" s="20" customFormat="1" ht="19.5" customHeight="1" x14ac:dyDescent="0.25">
      <c r="A22" s="209"/>
      <c r="C22" s="21"/>
      <c r="D22" s="131"/>
      <c r="E22" s="132"/>
      <c r="F22" s="21"/>
      <c r="G22" s="152"/>
      <c r="H22" s="23"/>
      <c r="I22" s="23"/>
      <c r="J22" s="152"/>
      <c r="O22" s="152"/>
      <c r="T22" s="23"/>
    </row>
    <row r="23" spans="1:20" s="20" customFormat="1" ht="19.5" customHeight="1" x14ac:dyDescent="0.25">
      <c r="A23" s="209"/>
      <c r="C23" s="21"/>
      <c r="D23" s="131"/>
      <c r="E23" s="132"/>
      <c r="F23" s="21"/>
      <c r="G23" s="152"/>
      <c r="H23" s="23"/>
      <c r="I23" s="23"/>
      <c r="J23" s="152"/>
      <c r="O23" s="152"/>
      <c r="T23" s="23"/>
    </row>
    <row r="24" spans="1:20" s="20" customFormat="1" ht="19.5" customHeight="1" x14ac:dyDescent="0.25">
      <c r="A24" s="209"/>
      <c r="C24" s="21"/>
      <c r="D24" s="131"/>
      <c r="E24" s="132"/>
      <c r="F24" s="21"/>
      <c r="G24" s="152"/>
      <c r="H24" s="23"/>
      <c r="I24" s="23"/>
      <c r="J24" s="152"/>
      <c r="O24" s="152"/>
      <c r="T24" s="23"/>
    </row>
    <row r="25" spans="1:20" s="20" customFormat="1" ht="19.5" customHeight="1" x14ac:dyDescent="0.25">
      <c r="A25" s="209"/>
      <c r="C25" s="21"/>
      <c r="D25" s="131"/>
      <c r="E25" s="132"/>
      <c r="F25" s="21"/>
      <c r="G25" s="152"/>
      <c r="H25" s="23"/>
      <c r="I25" s="23"/>
      <c r="J25" s="152"/>
      <c r="O25" s="152"/>
      <c r="T25" s="23"/>
    </row>
    <row r="26" spans="1:20" s="20" customFormat="1" ht="19.5" customHeight="1" x14ac:dyDescent="0.25">
      <c r="A26" s="209"/>
      <c r="C26" s="21"/>
      <c r="D26" s="131"/>
      <c r="E26" s="132"/>
      <c r="F26" s="21"/>
      <c r="G26" s="152"/>
      <c r="H26" s="23"/>
      <c r="I26" s="23"/>
      <c r="J26" s="152"/>
      <c r="O26" s="152"/>
      <c r="T26" s="23"/>
    </row>
    <row r="27" spans="1:20" s="20" customFormat="1" ht="19.5" customHeight="1" x14ac:dyDescent="0.25">
      <c r="A27" s="209"/>
      <c r="C27" s="21"/>
      <c r="D27" s="131"/>
      <c r="E27" s="132"/>
      <c r="F27" s="21"/>
      <c r="G27" s="152"/>
      <c r="H27" s="23"/>
      <c r="I27" s="23"/>
      <c r="J27" s="152"/>
      <c r="O27" s="152"/>
      <c r="T27" s="23"/>
    </row>
    <row r="28" spans="1:20" s="20" customFormat="1" ht="19.5" customHeight="1" x14ac:dyDescent="0.25">
      <c r="A28" s="209"/>
      <c r="C28" s="21"/>
      <c r="D28" s="131"/>
      <c r="E28" s="132"/>
      <c r="F28" s="21"/>
      <c r="G28" s="152"/>
      <c r="H28" s="23"/>
      <c r="I28" s="23"/>
      <c r="J28" s="152"/>
      <c r="O28" s="152"/>
      <c r="T28" s="23"/>
    </row>
    <row r="29" spans="1:20" s="20" customFormat="1" ht="19.5" customHeight="1" x14ac:dyDescent="0.25">
      <c r="A29" s="209"/>
      <c r="C29" s="21"/>
      <c r="D29" s="131"/>
      <c r="E29" s="132"/>
      <c r="F29" s="21"/>
      <c r="G29" s="152"/>
      <c r="H29" s="23"/>
      <c r="I29" s="23"/>
      <c r="J29" s="152"/>
      <c r="O29" s="152"/>
      <c r="T29" s="23"/>
    </row>
    <row r="30" spans="1:20" s="20" customFormat="1" ht="19.5" customHeight="1" x14ac:dyDescent="0.25">
      <c r="A30" s="209"/>
      <c r="C30" s="21"/>
      <c r="D30" s="131"/>
      <c r="E30" s="132"/>
      <c r="F30" s="21"/>
      <c r="G30" s="152"/>
      <c r="H30" s="23"/>
      <c r="I30" s="23"/>
      <c r="J30" s="152"/>
      <c r="O30" s="152"/>
      <c r="T30" s="23"/>
    </row>
    <row r="31" spans="1:20" s="20" customFormat="1" ht="19.5" customHeight="1" x14ac:dyDescent="0.25">
      <c r="A31" s="209"/>
      <c r="C31" s="21"/>
      <c r="D31" s="131"/>
      <c r="E31" s="132"/>
      <c r="F31" s="21"/>
      <c r="G31" s="152"/>
      <c r="H31" s="23"/>
      <c r="I31" s="23"/>
      <c r="J31" s="23"/>
      <c r="O31" s="152"/>
      <c r="T31" s="23"/>
    </row>
    <row r="32" spans="1:20" s="20" customFormat="1" ht="19.5" customHeight="1" x14ac:dyDescent="0.25">
      <c r="A32" s="209"/>
      <c r="C32" s="21"/>
      <c r="D32" s="131"/>
      <c r="E32" s="132"/>
      <c r="F32" s="21"/>
      <c r="G32" s="152"/>
      <c r="H32" s="23"/>
      <c r="I32" s="23"/>
      <c r="J32" s="23"/>
      <c r="O32" s="152"/>
      <c r="T32" s="23"/>
    </row>
    <row r="33" spans="1:20" s="20" customFormat="1" ht="19.5" customHeight="1" x14ac:dyDescent="0.25">
      <c r="A33" s="209"/>
      <c r="C33" s="21"/>
      <c r="D33" s="131"/>
      <c r="E33" s="132"/>
      <c r="F33" s="21"/>
      <c r="G33" s="152"/>
      <c r="H33" s="23"/>
      <c r="I33" s="23"/>
      <c r="J33" s="23"/>
      <c r="O33" s="152"/>
      <c r="T33" s="23"/>
    </row>
    <row r="34" spans="1:20" s="20" customFormat="1" ht="19.5" customHeight="1" x14ac:dyDescent="0.25">
      <c r="A34" s="209"/>
      <c r="C34" s="21"/>
      <c r="D34" s="131"/>
      <c r="E34" s="132"/>
      <c r="F34" s="21"/>
      <c r="G34" s="152"/>
      <c r="H34" s="23"/>
      <c r="I34" s="23"/>
      <c r="J34" s="23"/>
      <c r="O34" s="152"/>
      <c r="T34" s="23"/>
    </row>
    <row r="35" spans="1:20" s="20" customFormat="1" ht="19.5" customHeight="1" x14ac:dyDescent="0.25">
      <c r="A35" s="209"/>
      <c r="C35" s="21"/>
      <c r="D35" s="131"/>
      <c r="E35" s="132"/>
      <c r="F35" s="21"/>
      <c r="G35" s="152"/>
      <c r="H35" s="23"/>
      <c r="I35" s="23"/>
      <c r="J35" s="23"/>
      <c r="O35" s="152"/>
      <c r="T35" s="23"/>
    </row>
    <row r="36" spans="1:20" s="20" customFormat="1" ht="19.5" customHeight="1" x14ac:dyDescent="0.25">
      <c r="A36" s="209"/>
      <c r="C36" s="21"/>
      <c r="D36" s="131"/>
      <c r="E36" s="132"/>
      <c r="F36" s="21"/>
      <c r="G36" s="152"/>
      <c r="H36" s="23"/>
      <c r="I36" s="23"/>
      <c r="J36" s="23"/>
      <c r="O36" s="152"/>
      <c r="T36" s="23"/>
    </row>
    <row r="37" spans="1:20" s="20" customFormat="1" ht="19.5" customHeight="1" x14ac:dyDescent="0.25">
      <c r="A37" s="209"/>
      <c r="C37" s="21"/>
      <c r="D37" s="131"/>
      <c r="E37" s="132"/>
      <c r="F37" s="21"/>
      <c r="G37" s="152"/>
      <c r="H37" s="23"/>
      <c r="I37" s="23"/>
      <c r="J37" s="23"/>
      <c r="O37" s="152"/>
      <c r="T37" s="23"/>
    </row>
    <row r="38" spans="1:20" s="20" customFormat="1" ht="19.5" customHeight="1" x14ac:dyDescent="0.25">
      <c r="A38" s="209"/>
      <c r="C38" s="21"/>
      <c r="D38" s="131"/>
      <c r="E38" s="132"/>
      <c r="F38" s="21"/>
      <c r="G38" s="152"/>
      <c r="H38" s="23"/>
      <c r="I38" s="23"/>
      <c r="J38" s="23"/>
      <c r="O38" s="152"/>
      <c r="T38" s="23"/>
    </row>
    <row r="39" spans="1:20" s="20" customFormat="1" ht="19.5" customHeight="1" x14ac:dyDescent="0.25">
      <c r="A39" s="209"/>
      <c r="C39" s="21"/>
      <c r="D39" s="131"/>
      <c r="E39" s="132"/>
      <c r="F39" s="21"/>
      <c r="G39" s="152"/>
      <c r="H39" s="23"/>
      <c r="I39" s="23"/>
      <c r="J39" s="23"/>
      <c r="O39" s="152"/>
      <c r="T39" s="23"/>
    </row>
    <row r="40" spans="1:20" s="20" customFormat="1" ht="19.5" customHeight="1" x14ac:dyDescent="0.25">
      <c r="A40" s="209"/>
      <c r="C40" s="21"/>
      <c r="D40" s="131"/>
      <c r="E40" s="132"/>
      <c r="F40" s="21"/>
      <c r="G40" s="152"/>
      <c r="H40" s="23"/>
      <c r="I40" s="23"/>
      <c r="J40" s="23"/>
      <c r="O40" s="152"/>
      <c r="T40" s="23"/>
    </row>
    <row r="41" spans="1:20" s="20" customFormat="1" ht="19.5" customHeight="1" x14ac:dyDescent="0.25">
      <c r="A41" s="209"/>
      <c r="C41" s="21"/>
      <c r="D41" s="131"/>
      <c r="E41" s="132"/>
      <c r="F41" s="21"/>
      <c r="G41" s="152"/>
      <c r="H41" s="23"/>
      <c r="I41" s="23"/>
      <c r="J41" s="23"/>
      <c r="O41" s="152"/>
      <c r="T41" s="23"/>
    </row>
    <row r="42" spans="1:20" s="20" customFormat="1" ht="19.5" customHeight="1" x14ac:dyDescent="0.25">
      <c r="A42" s="209"/>
      <c r="C42" s="21"/>
      <c r="D42" s="131"/>
      <c r="E42" s="132"/>
      <c r="F42" s="21"/>
      <c r="G42" s="152"/>
      <c r="H42" s="23"/>
      <c r="I42" s="23"/>
      <c r="J42" s="23"/>
      <c r="O42" s="152"/>
      <c r="T42" s="23"/>
    </row>
    <row r="43" spans="1:20" s="20" customFormat="1" ht="19.5" customHeight="1" x14ac:dyDescent="0.25">
      <c r="A43" s="209"/>
      <c r="C43" s="21"/>
      <c r="D43" s="131"/>
      <c r="E43" s="132"/>
      <c r="F43" s="21"/>
      <c r="G43" s="152"/>
      <c r="H43" s="23"/>
      <c r="I43" s="23"/>
      <c r="J43" s="23"/>
      <c r="O43" s="152"/>
      <c r="T43" s="23"/>
    </row>
    <row r="44" spans="1:20" s="20" customFormat="1" ht="19.5" customHeight="1" x14ac:dyDescent="0.25">
      <c r="A44" s="209"/>
      <c r="C44" s="21"/>
      <c r="D44" s="131"/>
      <c r="E44" s="132"/>
      <c r="F44" s="21"/>
      <c r="G44" s="152"/>
      <c r="H44" s="23"/>
      <c r="I44" s="23"/>
      <c r="J44" s="23"/>
      <c r="O44" s="152"/>
      <c r="T44" s="23"/>
    </row>
    <row r="45" spans="1:20" s="20" customFormat="1" ht="19.5" customHeight="1" x14ac:dyDescent="0.25">
      <c r="A45" s="209"/>
      <c r="C45" s="21"/>
      <c r="D45" s="131"/>
      <c r="E45" s="132"/>
      <c r="F45" s="21"/>
      <c r="G45" s="152"/>
      <c r="H45" s="23"/>
      <c r="I45" s="23"/>
      <c r="J45" s="23"/>
      <c r="O45" s="152"/>
      <c r="T45" s="23"/>
    </row>
    <row r="46" spans="1:20" s="20" customFormat="1" ht="19.5" customHeight="1" x14ac:dyDescent="0.25">
      <c r="A46" s="209"/>
      <c r="C46" s="21"/>
      <c r="D46" s="131"/>
      <c r="E46" s="132"/>
      <c r="F46" s="21"/>
      <c r="G46" s="152"/>
      <c r="H46" s="23"/>
      <c r="I46" s="23"/>
      <c r="J46" s="23"/>
      <c r="O46" s="152"/>
      <c r="T46" s="23"/>
    </row>
    <row r="47" spans="1:20" s="20" customFormat="1" ht="19.5" customHeight="1" x14ac:dyDescent="0.25">
      <c r="A47" s="209"/>
      <c r="C47" s="21"/>
      <c r="D47" s="131"/>
      <c r="E47" s="132"/>
      <c r="F47" s="21"/>
      <c r="G47" s="152"/>
      <c r="H47" s="23"/>
      <c r="I47" s="23"/>
      <c r="J47" s="23"/>
      <c r="O47" s="152"/>
      <c r="T47" s="23"/>
    </row>
    <row r="48" spans="1:20" s="20" customFormat="1" ht="19.5" customHeight="1" x14ac:dyDescent="0.25">
      <c r="A48" s="209"/>
      <c r="C48" s="21"/>
      <c r="D48" s="131"/>
      <c r="E48" s="132"/>
      <c r="F48" s="21"/>
      <c r="G48" s="152"/>
      <c r="H48" s="23"/>
      <c r="I48" s="23"/>
      <c r="J48" s="23"/>
      <c r="O48" s="152"/>
      <c r="T48" s="23"/>
    </row>
    <row r="49" spans="1:20" s="20" customFormat="1" ht="19.5" customHeight="1" x14ac:dyDescent="0.25">
      <c r="A49" s="209"/>
      <c r="C49" s="21"/>
      <c r="D49" s="131"/>
      <c r="E49" s="132"/>
      <c r="F49" s="21"/>
      <c r="G49" s="152"/>
      <c r="H49" s="23"/>
      <c r="I49" s="23"/>
      <c r="J49" s="23"/>
      <c r="O49" s="152"/>
      <c r="T49" s="23"/>
    </row>
    <row r="50" spans="1:20" s="20" customFormat="1" ht="19.5" customHeight="1" x14ac:dyDescent="0.25">
      <c r="A50" s="209"/>
      <c r="C50" s="21"/>
      <c r="D50" s="131"/>
      <c r="E50" s="132"/>
      <c r="F50" s="21"/>
      <c r="G50" s="152"/>
      <c r="H50" s="23"/>
      <c r="I50" s="23"/>
      <c r="J50" s="23"/>
      <c r="O50" s="152"/>
      <c r="T50" s="23"/>
    </row>
    <row r="51" spans="1:20" s="20" customFormat="1" ht="19.5" customHeight="1" x14ac:dyDescent="0.25">
      <c r="A51" s="209"/>
      <c r="C51" s="21"/>
      <c r="D51" s="131"/>
      <c r="E51" s="132"/>
      <c r="F51" s="21"/>
      <c r="G51" s="152"/>
      <c r="H51" s="23"/>
      <c r="I51" s="23"/>
      <c r="J51" s="23"/>
      <c r="O51" s="152"/>
      <c r="T51" s="23"/>
    </row>
    <row r="52" spans="1:20" s="20" customFormat="1" ht="19.5" customHeight="1" x14ac:dyDescent="0.25">
      <c r="A52" s="209"/>
      <c r="C52" s="21"/>
      <c r="D52" s="131"/>
      <c r="E52" s="132"/>
      <c r="F52" s="21"/>
      <c r="G52" s="152"/>
      <c r="H52" s="23"/>
      <c r="I52" s="23"/>
      <c r="J52" s="23"/>
      <c r="O52" s="152"/>
      <c r="T52" s="23"/>
    </row>
    <row r="53" spans="1:20" s="20" customFormat="1" ht="19.5" customHeight="1" x14ac:dyDescent="0.25">
      <c r="A53" s="209"/>
      <c r="C53" s="21"/>
      <c r="D53" s="131"/>
      <c r="E53" s="132"/>
      <c r="F53" s="21"/>
      <c r="G53" s="152"/>
      <c r="H53" s="23"/>
      <c r="I53" s="23"/>
      <c r="J53" s="23"/>
      <c r="O53" s="152"/>
      <c r="T53" s="23"/>
    </row>
    <row r="54" spans="1:20" s="20" customFormat="1" ht="19.5" customHeight="1" x14ac:dyDescent="0.25">
      <c r="A54" s="209"/>
      <c r="C54" s="21"/>
      <c r="D54" s="131"/>
      <c r="E54" s="132"/>
      <c r="F54" s="21"/>
      <c r="G54" s="152"/>
      <c r="H54" s="23"/>
      <c r="I54" s="23"/>
      <c r="J54" s="23"/>
      <c r="O54" s="152"/>
      <c r="T54" s="23"/>
    </row>
    <row r="55" spans="1:20" s="20" customFormat="1" ht="19.5" customHeight="1" x14ac:dyDescent="0.25">
      <c r="A55" s="209"/>
      <c r="C55" s="21"/>
      <c r="D55" s="131"/>
      <c r="E55" s="132"/>
      <c r="F55" s="21"/>
      <c r="G55" s="152"/>
      <c r="H55" s="23"/>
      <c r="I55" s="23"/>
      <c r="J55" s="23"/>
      <c r="O55" s="152"/>
      <c r="T55" s="23"/>
    </row>
    <row r="56" spans="1:20" s="20" customFormat="1" ht="19.5" customHeight="1" x14ac:dyDescent="0.25">
      <c r="A56" s="209"/>
      <c r="C56" s="21"/>
      <c r="D56" s="131"/>
      <c r="E56" s="132"/>
      <c r="F56" s="21"/>
      <c r="G56" s="152"/>
      <c r="H56" s="23"/>
      <c r="I56" s="23"/>
      <c r="J56" s="23"/>
      <c r="O56" s="152"/>
      <c r="T56" s="23"/>
    </row>
    <row r="57" spans="1:20" s="20" customFormat="1" ht="19.5" customHeight="1" x14ac:dyDescent="0.25">
      <c r="A57" s="209"/>
      <c r="C57" s="21"/>
      <c r="D57" s="131"/>
      <c r="E57" s="132"/>
      <c r="F57" s="21"/>
      <c r="G57" s="152"/>
      <c r="H57" s="23"/>
      <c r="I57" s="23"/>
      <c r="J57" s="23"/>
      <c r="O57" s="152"/>
      <c r="T57" s="23"/>
    </row>
    <row r="58" spans="1:20" s="20" customFormat="1" ht="19.5" customHeight="1" x14ac:dyDescent="0.25">
      <c r="A58" s="209"/>
      <c r="C58" s="21"/>
      <c r="D58" s="131"/>
      <c r="E58" s="132"/>
      <c r="F58" s="21"/>
      <c r="G58" s="152"/>
      <c r="H58" s="23"/>
      <c r="I58" s="23"/>
      <c r="J58" s="23"/>
      <c r="O58" s="152"/>
      <c r="T58" s="23"/>
    </row>
    <row r="59" spans="1:20" s="20" customFormat="1" ht="19.5" customHeight="1" x14ac:dyDescent="0.25">
      <c r="A59" s="209"/>
      <c r="C59" s="21"/>
      <c r="D59" s="131"/>
      <c r="E59" s="132"/>
      <c r="F59" s="21"/>
      <c r="G59" s="152"/>
      <c r="H59" s="23"/>
      <c r="I59" s="23"/>
      <c r="J59" s="23"/>
      <c r="O59" s="152"/>
      <c r="T59" s="23"/>
    </row>
    <row r="60" spans="1:20" s="20" customFormat="1" ht="19.5" customHeight="1" x14ac:dyDescent="0.25">
      <c r="A60" s="209"/>
      <c r="C60" s="21"/>
      <c r="D60" s="131"/>
      <c r="E60" s="132"/>
      <c r="F60" s="21"/>
      <c r="G60" s="152"/>
      <c r="H60" s="23"/>
      <c r="I60" s="23"/>
      <c r="J60" s="23"/>
      <c r="O60" s="152"/>
      <c r="T60" s="23"/>
    </row>
    <row r="61" spans="1:20" s="20" customFormat="1" ht="19.5" customHeight="1" x14ac:dyDescent="0.25">
      <c r="A61" s="209"/>
      <c r="C61" s="21"/>
      <c r="D61" s="131"/>
      <c r="E61" s="132"/>
      <c r="F61" s="21"/>
      <c r="G61" s="152"/>
      <c r="H61" s="23"/>
      <c r="I61" s="23"/>
      <c r="J61" s="23"/>
      <c r="O61" s="152"/>
      <c r="T61" s="23"/>
    </row>
    <row r="62" spans="1:20" s="20" customFormat="1" ht="19.5" customHeight="1" x14ac:dyDescent="0.25">
      <c r="A62" s="209"/>
      <c r="C62" s="21"/>
      <c r="D62" s="131"/>
      <c r="E62" s="132"/>
      <c r="F62" s="21"/>
      <c r="G62" s="152"/>
      <c r="H62" s="23"/>
      <c r="I62" s="23"/>
      <c r="J62" s="23"/>
      <c r="O62" s="152"/>
      <c r="T62" s="23"/>
    </row>
    <row r="63" spans="1:20" s="20" customFormat="1" ht="19.5" customHeight="1" x14ac:dyDescent="0.25">
      <c r="A63" s="209"/>
      <c r="C63" s="21"/>
      <c r="D63" s="131"/>
      <c r="E63" s="132"/>
      <c r="F63" s="21"/>
      <c r="G63" s="152"/>
      <c r="H63" s="23"/>
      <c r="I63" s="23"/>
      <c r="J63" s="23"/>
      <c r="O63" s="152"/>
      <c r="T63" s="23"/>
    </row>
    <row r="64" spans="1:20" s="20" customFormat="1" ht="19.5" customHeight="1" x14ac:dyDescent="0.25">
      <c r="A64" s="209"/>
      <c r="C64" s="21"/>
      <c r="D64" s="131"/>
      <c r="E64" s="132"/>
      <c r="F64" s="21"/>
      <c r="G64" s="152"/>
      <c r="H64" s="23"/>
      <c r="I64" s="23"/>
      <c r="J64" s="23"/>
      <c r="O64" s="152"/>
      <c r="T64" s="23"/>
    </row>
    <row r="65" spans="1:20" s="20" customFormat="1" ht="19.5" customHeight="1" x14ac:dyDescent="0.25">
      <c r="A65" s="209"/>
      <c r="C65" s="21"/>
      <c r="D65" s="131"/>
      <c r="E65" s="132"/>
      <c r="F65" s="21"/>
      <c r="G65" s="152"/>
      <c r="H65" s="23"/>
      <c r="I65" s="23"/>
      <c r="J65" s="23"/>
      <c r="O65" s="152"/>
      <c r="T65" s="23"/>
    </row>
    <row r="66" spans="1:20" s="20" customFormat="1" ht="19.5" customHeight="1" x14ac:dyDescent="0.25">
      <c r="A66" s="209"/>
      <c r="C66" s="21"/>
      <c r="D66" s="131"/>
      <c r="E66" s="132"/>
      <c r="F66" s="21"/>
      <c r="G66" s="152"/>
      <c r="H66" s="23"/>
      <c r="I66" s="23"/>
      <c r="J66" s="23"/>
      <c r="O66" s="152"/>
      <c r="T66" s="23"/>
    </row>
    <row r="67" spans="1:20" s="20" customFormat="1" ht="19.5" customHeight="1" x14ac:dyDescent="0.25">
      <c r="A67" s="209"/>
      <c r="C67" s="21"/>
      <c r="D67" s="131"/>
      <c r="E67" s="132"/>
      <c r="F67" s="21"/>
      <c r="G67" s="152"/>
      <c r="H67" s="23"/>
      <c r="I67" s="23"/>
      <c r="J67" s="23"/>
      <c r="O67" s="152"/>
      <c r="T67" s="23"/>
    </row>
    <row r="68" spans="1:20" s="20" customFormat="1" ht="19.5" customHeight="1" x14ac:dyDescent="0.25">
      <c r="A68" s="209"/>
      <c r="C68" s="21"/>
      <c r="D68" s="131"/>
      <c r="E68" s="132"/>
      <c r="F68" s="21"/>
      <c r="G68" s="152"/>
      <c r="H68" s="23"/>
      <c r="I68" s="23"/>
      <c r="J68" s="23"/>
      <c r="O68" s="152"/>
      <c r="T68" s="23"/>
    </row>
    <row r="69" spans="1:20" s="20" customFormat="1" ht="19.5" customHeight="1" x14ac:dyDescent="0.25">
      <c r="A69" s="209"/>
      <c r="C69" s="21"/>
      <c r="D69" s="131"/>
      <c r="E69" s="132"/>
      <c r="F69" s="21"/>
      <c r="G69" s="152"/>
      <c r="H69" s="23"/>
      <c r="I69" s="23"/>
      <c r="J69" s="23"/>
      <c r="O69" s="152"/>
      <c r="T69" s="23"/>
    </row>
    <row r="70" spans="1:20" s="20" customFormat="1" ht="19.5" customHeight="1" x14ac:dyDescent="0.25">
      <c r="A70" s="209"/>
      <c r="C70" s="21"/>
      <c r="D70" s="131"/>
      <c r="E70" s="132"/>
      <c r="F70" s="21"/>
      <c r="G70" s="152"/>
      <c r="H70" s="23"/>
      <c r="I70" s="23"/>
      <c r="J70" s="23"/>
      <c r="O70" s="152"/>
      <c r="T70" s="23"/>
    </row>
    <row r="71" spans="1:20" s="20" customFormat="1" ht="19.5" customHeight="1" x14ac:dyDescent="0.25">
      <c r="A71" s="209"/>
      <c r="C71" s="21"/>
      <c r="D71" s="131"/>
      <c r="E71" s="132"/>
      <c r="F71" s="21"/>
      <c r="G71" s="152"/>
      <c r="H71" s="23"/>
      <c r="I71" s="23"/>
      <c r="J71" s="23"/>
      <c r="O71" s="152"/>
      <c r="T71" s="23"/>
    </row>
    <row r="72" spans="1:20" s="20" customFormat="1" ht="19.5" customHeight="1" x14ac:dyDescent="0.25">
      <c r="A72" s="209"/>
      <c r="C72" s="21"/>
      <c r="D72" s="131"/>
      <c r="E72" s="132"/>
      <c r="F72" s="21"/>
      <c r="G72" s="152"/>
      <c r="H72" s="23"/>
      <c r="I72" s="23"/>
      <c r="J72" s="23"/>
      <c r="O72" s="152"/>
      <c r="T72" s="23"/>
    </row>
    <row r="73" spans="1:20" s="20" customFormat="1" ht="19.5" customHeight="1" x14ac:dyDescent="0.25">
      <c r="A73" s="209"/>
      <c r="C73" s="21"/>
      <c r="D73" s="131"/>
      <c r="E73" s="132"/>
      <c r="F73" s="21"/>
      <c r="G73" s="152"/>
      <c r="H73" s="23"/>
      <c r="I73" s="23"/>
      <c r="J73" s="23"/>
      <c r="O73" s="152"/>
      <c r="T73" s="23"/>
    </row>
    <row r="74" spans="1:20" s="20" customFormat="1" ht="19.5" customHeight="1" x14ac:dyDescent="0.25">
      <c r="A74" s="209"/>
      <c r="C74" s="21"/>
      <c r="D74" s="131"/>
      <c r="E74" s="132"/>
      <c r="F74" s="21"/>
      <c r="G74" s="152"/>
      <c r="H74" s="23"/>
      <c r="I74" s="23"/>
      <c r="J74" s="23"/>
      <c r="O74" s="152"/>
      <c r="T74" s="23"/>
    </row>
    <row r="75" spans="1:20" s="20" customFormat="1" ht="19.5" customHeight="1" x14ac:dyDescent="0.25">
      <c r="A75" s="209"/>
      <c r="C75" s="21"/>
      <c r="D75" s="131"/>
      <c r="E75" s="132"/>
      <c r="F75" s="21"/>
      <c r="G75" s="152"/>
      <c r="H75" s="23"/>
      <c r="I75" s="23"/>
      <c r="J75" s="23"/>
      <c r="O75" s="152"/>
      <c r="T75" s="23"/>
    </row>
    <row r="76" spans="1:20" s="20" customFormat="1" ht="19.5" customHeight="1" x14ac:dyDescent="0.25">
      <c r="A76" s="209"/>
      <c r="C76" s="21"/>
      <c r="D76" s="131"/>
      <c r="E76" s="132"/>
      <c r="F76" s="21"/>
      <c r="G76" s="152"/>
      <c r="H76" s="23"/>
      <c r="I76" s="23"/>
      <c r="J76" s="23"/>
      <c r="O76" s="152"/>
      <c r="T76" s="23"/>
    </row>
    <row r="77" spans="1:20" s="20" customFormat="1" ht="19.5" customHeight="1" x14ac:dyDescent="0.25">
      <c r="A77" s="209"/>
      <c r="C77" s="21"/>
      <c r="D77" s="131"/>
      <c r="E77" s="132"/>
      <c r="F77" s="21"/>
      <c r="G77" s="152"/>
      <c r="H77" s="23"/>
      <c r="I77" s="23"/>
      <c r="J77" s="23"/>
      <c r="O77" s="152"/>
      <c r="T77" s="23"/>
    </row>
    <row r="78" spans="1:20" s="20" customFormat="1" ht="19.5" customHeight="1" x14ac:dyDescent="0.25">
      <c r="A78" s="209"/>
      <c r="C78" s="21"/>
      <c r="D78" s="131"/>
      <c r="E78" s="132"/>
      <c r="F78" s="21"/>
      <c r="G78" s="152"/>
      <c r="H78" s="23"/>
      <c r="I78" s="23"/>
      <c r="J78" s="23"/>
      <c r="O78" s="152"/>
      <c r="T78" s="23"/>
    </row>
    <row r="79" spans="1:20" s="20" customFormat="1" ht="19.5" customHeight="1" x14ac:dyDescent="0.25">
      <c r="A79" s="209"/>
      <c r="C79" s="21"/>
      <c r="D79" s="131"/>
      <c r="E79" s="132"/>
      <c r="F79" s="21"/>
      <c r="G79" s="152"/>
      <c r="H79" s="23"/>
      <c r="I79" s="23"/>
      <c r="J79" s="23"/>
      <c r="O79" s="152"/>
      <c r="T79" s="23"/>
    </row>
    <row r="80" spans="1:20" s="20" customFormat="1" ht="19.5" customHeight="1" x14ac:dyDescent="0.25">
      <c r="A80" s="209"/>
      <c r="C80" s="21"/>
      <c r="D80" s="131"/>
      <c r="E80" s="132"/>
      <c r="F80" s="21"/>
      <c r="G80" s="152"/>
      <c r="H80" s="23"/>
      <c r="I80" s="23"/>
      <c r="J80" s="23"/>
      <c r="O80" s="152"/>
      <c r="T80" s="23"/>
    </row>
    <row r="81" spans="1:20" s="20" customFormat="1" ht="19.5" customHeight="1" x14ac:dyDescent="0.25">
      <c r="A81" s="209"/>
      <c r="C81" s="21"/>
      <c r="D81" s="131"/>
      <c r="E81" s="132"/>
      <c r="F81" s="21"/>
      <c r="G81" s="152"/>
      <c r="H81" s="23"/>
      <c r="I81" s="23"/>
      <c r="J81" s="23"/>
      <c r="O81" s="152"/>
      <c r="T81" s="23"/>
    </row>
    <row r="82" spans="1:20" s="20" customFormat="1" ht="19.5" customHeight="1" x14ac:dyDescent="0.25">
      <c r="A82" s="209"/>
      <c r="C82" s="21"/>
      <c r="D82" s="131"/>
      <c r="E82" s="132"/>
      <c r="F82" s="21"/>
      <c r="G82" s="152"/>
      <c r="H82" s="23"/>
      <c r="I82" s="23"/>
      <c r="J82" s="23"/>
      <c r="O82" s="152"/>
      <c r="T82" s="23"/>
    </row>
    <row r="83" spans="1:20" s="20" customFormat="1" ht="19.5" customHeight="1" x14ac:dyDescent="0.25">
      <c r="A83" s="209"/>
      <c r="C83" s="21"/>
      <c r="D83" s="131"/>
      <c r="E83" s="132"/>
      <c r="F83" s="21"/>
      <c r="G83" s="152"/>
      <c r="H83" s="23"/>
      <c r="I83" s="23"/>
      <c r="J83" s="23"/>
      <c r="O83" s="152"/>
      <c r="T83" s="23"/>
    </row>
    <row r="84" spans="1:20" s="20" customFormat="1" ht="19.5" customHeight="1" x14ac:dyDescent="0.25">
      <c r="A84" s="209"/>
      <c r="C84" s="21"/>
      <c r="D84" s="131"/>
      <c r="E84" s="132"/>
      <c r="F84" s="21"/>
      <c r="G84" s="152"/>
      <c r="H84" s="23"/>
      <c r="I84" s="23"/>
      <c r="J84" s="23"/>
      <c r="O84" s="152"/>
      <c r="T84" s="23"/>
    </row>
    <row r="85" spans="1:20" s="20" customFormat="1" ht="19.5" customHeight="1" x14ac:dyDescent="0.25">
      <c r="A85" s="209"/>
      <c r="C85" s="21"/>
      <c r="D85" s="131"/>
      <c r="E85" s="132"/>
      <c r="F85" s="21"/>
      <c r="G85" s="152"/>
      <c r="H85" s="23"/>
      <c r="I85" s="23"/>
      <c r="J85" s="23"/>
      <c r="O85" s="152"/>
      <c r="T85" s="23"/>
    </row>
    <row r="86" spans="1:20" s="20" customFormat="1" ht="19.5" customHeight="1" x14ac:dyDescent="0.25">
      <c r="A86" s="209"/>
      <c r="C86" s="21"/>
      <c r="D86" s="131"/>
      <c r="E86" s="132"/>
      <c r="F86" s="21"/>
      <c r="G86" s="152"/>
      <c r="H86" s="23"/>
      <c r="I86" s="23"/>
      <c r="J86" s="23"/>
      <c r="O86" s="152"/>
      <c r="T86" s="23"/>
    </row>
    <row r="87" spans="1:20" s="20" customFormat="1" ht="19.5" customHeight="1" x14ac:dyDescent="0.25">
      <c r="A87" s="209"/>
      <c r="C87" s="21"/>
      <c r="D87" s="131"/>
      <c r="E87" s="132"/>
      <c r="F87" s="21"/>
      <c r="G87" s="152"/>
      <c r="H87" s="23"/>
      <c r="I87" s="23"/>
      <c r="J87" s="23"/>
      <c r="O87" s="152"/>
      <c r="T87" s="23"/>
    </row>
    <row r="88" spans="1:20" s="20" customFormat="1" ht="19.5" customHeight="1" x14ac:dyDescent="0.25">
      <c r="A88" s="209"/>
      <c r="C88" s="21"/>
      <c r="D88" s="131"/>
      <c r="E88" s="132"/>
      <c r="F88" s="21"/>
      <c r="G88" s="152"/>
      <c r="H88" s="23"/>
      <c r="I88" s="23"/>
      <c r="J88" s="23"/>
      <c r="O88" s="152"/>
      <c r="T88" s="23"/>
    </row>
    <row r="89" spans="1:20" s="20" customFormat="1" ht="19.5" customHeight="1" x14ac:dyDescent="0.25">
      <c r="A89" s="209"/>
      <c r="C89" s="21"/>
      <c r="D89" s="131"/>
      <c r="E89" s="132"/>
      <c r="F89" s="21"/>
      <c r="G89" s="152"/>
      <c r="H89" s="23"/>
      <c r="I89" s="23"/>
      <c r="J89" s="23"/>
      <c r="O89" s="152"/>
      <c r="T89" s="23"/>
    </row>
    <row r="90" spans="1:20" s="20" customFormat="1" ht="19.5" customHeight="1" x14ac:dyDescent="0.25">
      <c r="A90" s="209"/>
      <c r="C90" s="21"/>
      <c r="D90" s="131"/>
      <c r="E90" s="132"/>
      <c r="F90" s="21"/>
      <c r="G90" s="152"/>
      <c r="H90" s="23"/>
      <c r="I90" s="23"/>
      <c r="J90" s="23"/>
      <c r="O90" s="152"/>
      <c r="T90" s="23"/>
    </row>
    <row r="91" spans="1:20" s="20" customFormat="1" ht="19.5" customHeight="1" x14ac:dyDescent="0.25">
      <c r="A91" s="209"/>
      <c r="C91" s="21"/>
      <c r="D91" s="131"/>
      <c r="E91" s="132"/>
      <c r="F91" s="21"/>
      <c r="G91" s="152"/>
      <c r="H91" s="23"/>
      <c r="I91" s="23"/>
      <c r="J91" s="23"/>
      <c r="O91" s="152"/>
      <c r="T91" s="23"/>
    </row>
    <row r="92" spans="1:20" s="20" customFormat="1" ht="19.5" customHeight="1" x14ac:dyDescent="0.25">
      <c r="A92" s="209"/>
      <c r="C92" s="21"/>
      <c r="D92" s="131"/>
      <c r="E92" s="132"/>
      <c r="F92" s="21"/>
      <c r="G92" s="152"/>
      <c r="H92" s="23"/>
      <c r="I92" s="23"/>
      <c r="J92" s="23"/>
      <c r="O92" s="152"/>
      <c r="T92" s="23"/>
    </row>
    <row r="93" spans="1:20" s="20" customFormat="1" ht="19.5" customHeight="1" x14ac:dyDescent="0.25">
      <c r="A93" s="209"/>
      <c r="C93" s="21"/>
      <c r="D93" s="131"/>
      <c r="E93" s="132"/>
      <c r="F93" s="21"/>
      <c r="G93" s="152"/>
      <c r="H93" s="23"/>
      <c r="I93" s="23"/>
      <c r="J93" s="23"/>
      <c r="O93" s="152"/>
      <c r="T93" s="23"/>
    </row>
    <row r="94" spans="1:20" s="20" customFormat="1" ht="19.5" customHeight="1" x14ac:dyDescent="0.25">
      <c r="A94" s="209"/>
      <c r="C94" s="21"/>
      <c r="D94" s="131"/>
      <c r="E94" s="132"/>
      <c r="F94" s="21"/>
      <c r="G94" s="152"/>
      <c r="H94" s="23"/>
      <c r="I94" s="23"/>
      <c r="J94" s="23"/>
      <c r="O94" s="152"/>
      <c r="T94" s="23"/>
    </row>
    <row r="95" spans="1:20" s="20" customFormat="1" ht="19.5" customHeight="1" x14ac:dyDescent="0.25">
      <c r="A95" s="209"/>
      <c r="C95" s="21"/>
      <c r="D95" s="131"/>
      <c r="E95" s="132"/>
      <c r="F95" s="21"/>
      <c r="G95" s="152"/>
      <c r="H95" s="23"/>
      <c r="I95" s="23"/>
      <c r="J95" s="23"/>
      <c r="O95" s="152"/>
      <c r="T95" s="23"/>
    </row>
    <row r="96" spans="1:20" s="20" customFormat="1" ht="19.5" customHeight="1" x14ac:dyDescent="0.25">
      <c r="A96" s="209"/>
      <c r="C96" s="21"/>
      <c r="D96" s="131"/>
      <c r="E96" s="132"/>
      <c r="F96" s="21"/>
      <c r="G96" s="152"/>
      <c r="H96" s="23"/>
      <c r="I96" s="23"/>
      <c r="J96" s="23"/>
      <c r="O96" s="152"/>
      <c r="T96" s="23"/>
    </row>
    <row r="97" spans="1:20" s="20" customFormat="1" ht="19.5" customHeight="1" x14ac:dyDescent="0.25">
      <c r="A97" s="209"/>
      <c r="C97" s="21"/>
      <c r="D97" s="131"/>
      <c r="E97" s="132"/>
      <c r="F97" s="21"/>
      <c r="G97" s="152"/>
      <c r="H97" s="23"/>
      <c r="I97" s="23"/>
      <c r="J97" s="23"/>
      <c r="O97" s="152"/>
      <c r="T97" s="23"/>
    </row>
    <row r="98" spans="1:20" s="20" customFormat="1" ht="19.5" customHeight="1" x14ac:dyDescent="0.25">
      <c r="A98" s="209"/>
      <c r="C98" s="21"/>
      <c r="D98" s="131"/>
      <c r="E98" s="132"/>
      <c r="F98" s="21"/>
      <c r="G98" s="152"/>
      <c r="H98" s="23"/>
      <c r="I98" s="23"/>
      <c r="J98" s="23"/>
      <c r="O98" s="152"/>
      <c r="T98" s="23"/>
    </row>
    <row r="99" spans="1:20" s="20" customFormat="1" ht="19.5" customHeight="1" x14ac:dyDescent="0.25">
      <c r="A99" s="209"/>
      <c r="C99" s="21"/>
      <c r="D99" s="131"/>
      <c r="E99" s="132"/>
      <c r="F99" s="21"/>
      <c r="G99" s="152"/>
      <c r="H99" s="23"/>
      <c r="I99" s="23"/>
      <c r="J99" s="23"/>
      <c r="O99" s="152"/>
      <c r="T99" s="23"/>
    </row>
    <row r="100" spans="1:20" s="20" customFormat="1" ht="19.5" customHeight="1" x14ac:dyDescent="0.25">
      <c r="A100" s="209"/>
      <c r="C100" s="21"/>
      <c r="D100" s="131"/>
      <c r="E100" s="132"/>
      <c r="F100" s="21"/>
      <c r="G100" s="152"/>
      <c r="H100" s="23"/>
      <c r="I100" s="23"/>
      <c r="J100" s="23"/>
      <c r="O100" s="152"/>
      <c r="T100" s="23"/>
    </row>
    <row r="101" spans="1:20" s="20" customFormat="1" ht="19.5" customHeight="1" x14ac:dyDescent="0.25">
      <c r="A101" s="209"/>
      <c r="C101" s="21"/>
      <c r="D101" s="131"/>
      <c r="E101" s="132"/>
      <c r="F101" s="21"/>
      <c r="G101" s="152"/>
      <c r="H101" s="23"/>
      <c r="I101" s="23"/>
      <c r="J101" s="23"/>
      <c r="O101" s="152"/>
      <c r="T101" s="23"/>
    </row>
    <row r="102" spans="1:20" s="20" customFormat="1" ht="19.5" customHeight="1" x14ac:dyDescent="0.25">
      <c r="A102" s="209"/>
      <c r="C102" s="21"/>
      <c r="D102" s="131"/>
      <c r="E102" s="132"/>
      <c r="F102" s="21"/>
      <c r="G102" s="152"/>
      <c r="H102" s="23"/>
      <c r="I102" s="23"/>
      <c r="J102" s="23"/>
      <c r="O102" s="152"/>
      <c r="T102" s="23"/>
    </row>
    <row r="103" spans="1:20" s="20" customFormat="1" ht="19.5" customHeight="1" x14ac:dyDescent="0.25">
      <c r="A103" s="209"/>
      <c r="C103" s="21"/>
      <c r="D103" s="131"/>
      <c r="E103" s="132"/>
      <c r="F103" s="21"/>
      <c r="G103" s="152"/>
      <c r="H103" s="23"/>
      <c r="I103" s="23"/>
      <c r="J103" s="23"/>
      <c r="O103" s="152"/>
      <c r="T103" s="23"/>
    </row>
    <row r="104" spans="1:20" s="20" customFormat="1" ht="12" customHeight="1" x14ac:dyDescent="0.25">
      <c r="A104" s="209"/>
      <c r="D104" s="133"/>
      <c r="E104" s="133"/>
      <c r="G104" s="152"/>
      <c r="H104" s="23"/>
      <c r="I104" s="23"/>
      <c r="J104" s="23"/>
      <c r="O104" s="152"/>
      <c r="T104" s="23"/>
    </row>
    <row r="105" spans="1:20" s="20" customFormat="1" ht="24.75" customHeight="1" x14ac:dyDescent="0.25">
      <c r="A105" s="209"/>
      <c r="D105" s="133"/>
      <c r="E105" s="133"/>
      <c r="G105" s="152"/>
      <c r="H105" s="23"/>
      <c r="I105" s="23"/>
      <c r="J105" s="23"/>
      <c r="O105" s="152"/>
      <c r="T105" s="23"/>
    </row>
    <row r="106" spans="1:20" s="20" customFormat="1" ht="19.5" customHeight="1" x14ac:dyDescent="0.25">
      <c r="A106" s="209"/>
      <c r="D106" s="133"/>
      <c r="E106" s="133"/>
      <c r="G106" s="152"/>
      <c r="H106" s="23"/>
      <c r="I106" s="23"/>
      <c r="J106" s="23"/>
      <c r="O106" s="152"/>
      <c r="T106" s="23"/>
    </row>
    <row r="107" spans="1:20" s="20" customFormat="1" ht="19.5" customHeight="1" x14ac:dyDescent="0.25">
      <c r="A107" s="209"/>
      <c r="D107" s="133"/>
      <c r="E107" s="133"/>
      <c r="G107" s="152"/>
      <c r="H107" s="23"/>
      <c r="I107" s="23"/>
      <c r="J107" s="23"/>
      <c r="O107" s="152"/>
      <c r="T107" s="23"/>
    </row>
    <row r="108" spans="1:20" s="20" customFormat="1" ht="19.5" customHeight="1" x14ac:dyDescent="0.25">
      <c r="A108" s="209"/>
      <c r="D108" s="133"/>
      <c r="E108" s="133"/>
      <c r="G108" s="152"/>
      <c r="H108" s="23"/>
      <c r="I108" s="23"/>
      <c r="J108" s="23"/>
      <c r="O108" s="152"/>
      <c r="T108" s="23"/>
    </row>
    <row r="109" spans="1:20" s="20" customFormat="1" ht="19.5" customHeight="1" x14ac:dyDescent="0.25">
      <c r="A109" s="209"/>
      <c r="D109" s="133"/>
      <c r="E109" s="133"/>
      <c r="G109" s="152"/>
      <c r="H109" s="23"/>
      <c r="I109" s="23"/>
      <c r="J109" s="23"/>
      <c r="O109" s="152"/>
      <c r="T109" s="23"/>
    </row>
    <row r="110" spans="1:20" s="20" customFormat="1" ht="19.5" customHeight="1" x14ac:dyDescent="0.25">
      <c r="A110" s="209"/>
      <c r="D110" s="133"/>
      <c r="E110" s="133"/>
      <c r="G110" s="152"/>
      <c r="H110" s="23"/>
      <c r="I110" s="23"/>
      <c r="J110" s="23"/>
      <c r="O110" s="152"/>
      <c r="T110" s="23"/>
    </row>
    <row r="111" spans="1:20" s="20" customFormat="1" ht="19.5" customHeight="1" x14ac:dyDescent="0.25">
      <c r="A111" s="209"/>
      <c r="D111" s="133"/>
      <c r="E111" s="133"/>
      <c r="G111" s="152"/>
      <c r="H111" s="23"/>
      <c r="I111" s="23"/>
      <c r="J111" s="23"/>
      <c r="O111" s="152"/>
      <c r="T111" s="23"/>
    </row>
    <row r="112" spans="1:20" s="20" customFormat="1" ht="19.5" customHeight="1" x14ac:dyDescent="0.25">
      <c r="A112" s="209"/>
      <c r="D112" s="133"/>
      <c r="E112" s="133"/>
      <c r="G112" s="152"/>
      <c r="H112" s="23"/>
      <c r="I112" s="23"/>
      <c r="J112" s="23"/>
      <c r="O112" s="152"/>
      <c r="T112" s="23"/>
    </row>
    <row r="113" spans="1:20" s="20" customFormat="1" ht="19.5" customHeight="1" x14ac:dyDescent="0.25">
      <c r="A113" s="209"/>
      <c r="D113" s="133"/>
      <c r="E113" s="133"/>
      <c r="G113" s="152"/>
      <c r="H113" s="23"/>
      <c r="I113" s="23"/>
      <c r="J113" s="23"/>
      <c r="O113" s="152"/>
      <c r="T113" s="23"/>
    </row>
    <row r="114" spans="1:20" s="20" customFormat="1" ht="19.5" customHeight="1" x14ac:dyDescent="0.25">
      <c r="A114" s="209"/>
      <c r="D114" s="133"/>
      <c r="E114" s="133"/>
      <c r="G114" s="152"/>
      <c r="H114" s="23"/>
      <c r="I114" s="23"/>
      <c r="J114" s="23"/>
      <c r="O114" s="152"/>
      <c r="T114" s="23"/>
    </row>
    <row r="115" spans="1:20" s="20" customFormat="1" ht="19.5" customHeight="1" x14ac:dyDescent="0.25">
      <c r="A115" s="209"/>
      <c r="D115" s="133"/>
      <c r="E115" s="133"/>
      <c r="G115" s="152"/>
      <c r="H115" s="23"/>
      <c r="I115" s="23"/>
      <c r="J115" s="23"/>
      <c r="O115" s="152"/>
      <c r="T115" s="23"/>
    </row>
    <row r="116" spans="1:20" s="20" customFormat="1" ht="19.5" customHeight="1" x14ac:dyDescent="0.25">
      <c r="A116" s="209"/>
      <c r="D116" s="133"/>
      <c r="E116" s="133"/>
      <c r="G116" s="152"/>
      <c r="H116" s="23"/>
      <c r="I116" s="23"/>
      <c r="J116" s="23"/>
      <c r="O116" s="152"/>
      <c r="T116" s="23"/>
    </row>
    <row r="117" spans="1:20" s="20" customFormat="1" ht="19.5" customHeight="1" x14ac:dyDescent="0.25">
      <c r="A117" s="209"/>
      <c r="D117" s="133"/>
      <c r="E117" s="133"/>
      <c r="G117" s="152"/>
      <c r="H117" s="23"/>
      <c r="I117" s="23"/>
      <c r="J117" s="23"/>
      <c r="O117" s="152"/>
      <c r="T117" s="23"/>
    </row>
    <row r="118" spans="1:20" s="20" customFormat="1" ht="19.5" customHeight="1" x14ac:dyDescent="0.25">
      <c r="A118" s="209"/>
      <c r="D118" s="133"/>
      <c r="E118" s="133"/>
      <c r="G118" s="152"/>
      <c r="H118" s="23"/>
      <c r="I118" s="23"/>
      <c r="J118" s="23"/>
      <c r="O118" s="152"/>
      <c r="T118" s="23"/>
    </row>
    <row r="119" spans="1:20" s="20" customFormat="1" ht="19.5" customHeight="1" x14ac:dyDescent="0.25">
      <c r="A119" s="209"/>
      <c r="D119" s="133"/>
      <c r="E119" s="133"/>
      <c r="G119" s="152"/>
      <c r="H119" s="23"/>
      <c r="I119" s="23"/>
      <c r="J119" s="23"/>
      <c r="O119" s="152"/>
      <c r="T119" s="23"/>
    </row>
    <row r="120" spans="1:20" s="20" customFormat="1" ht="24.75" customHeight="1" x14ac:dyDescent="0.25">
      <c r="A120" s="209"/>
      <c r="D120" s="133"/>
      <c r="E120" s="133"/>
      <c r="G120" s="152"/>
      <c r="H120" s="23"/>
      <c r="I120" s="23"/>
      <c r="J120" s="23"/>
      <c r="O120" s="152"/>
      <c r="T120" s="23"/>
    </row>
    <row r="121" spans="1:20" s="20" customFormat="1" ht="12" customHeight="1" x14ac:dyDescent="0.25">
      <c r="A121" s="209"/>
      <c r="D121" s="133"/>
      <c r="E121" s="133"/>
      <c r="G121" s="152"/>
      <c r="H121" s="23"/>
      <c r="I121" s="23"/>
      <c r="J121" s="23"/>
      <c r="O121" s="152"/>
      <c r="T121" s="23"/>
    </row>
    <row r="122" spans="1:20" s="20" customFormat="1" ht="25.5" customHeight="1" x14ac:dyDescent="0.25">
      <c r="A122" s="209"/>
      <c r="D122" s="133"/>
      <c r="E122" s="133"/>
      <c r="G122" s="152"/>
      <c r="H122" s="23"/>
      <c r="I122" s="23"/>
      <c r="J122" s="23"/>
      <c r="O122" s="152"/>
      <c r="T122" s="23"/>
    </row>
    <row r="123" spans="1:20" s="20" customFormat="1" ht="19.5" customHeight="1" x14ac:dyDescent="0.25">
      <c r="A123" s="209"/>
      <c r="D123" s="133"/>
      <c r="E123" s="133"/>
      <c r="G123" s="152"/>
      <c r="H123" s="23"/>
      <c r="I123" s="23"/>
      <c r="J123" s="23"/>
      <c r="O123" s="152"/>
      <c r="T123" s="23"/>
    </row>
    <row r="124" spans="1:20" s="20" customFormat="1" ht="19.5" customHeight="1" x14ac:dyDescent="0.25">
      <c r="A124" s="209"/>
      <c r="D124" s="133"/>
      <c r="E124" s="133"/>
      <c r="G124" s="152"/>
      <c r="H124" s="23"/>
      <c r="I124" s="23"/>
      <c r="J124" s="23"/>
      <c r="O124" s="152"/>
      <c r="T124" s="23"/>
    </row>
    <row r="125" spans="1:20" s="20" customFormat="1" ht="19.5" customHeight="1" x14ac:dyDescent="0.25">
      <c r="A125" s="209"/>
      <c r="D125" s="133"/>
      <c r="E125" s="133"/>
      <c r="G125" s="152"/>
      <c r="H125" s="23"/>
      <c r="I125" s="23"/>
      <c r="J125" s="23"/>
      <c r="O125" s="152"/>
      <c r="T125" s="23"/>
    </row>
    <row r="126" spans="1:20" s="20" customFormat="1" ht="19.5" customHeight="1" x14ac:dyDescent="0.25">
      <c r="A126" s="209"/>
      <c r="D126" s="133"/>
      <c r="E126" s="133"/>
      <c r="G126" s="152"/>
      <c r="H126" s="23"/>
      <c r="I126" s="23"/>
      <c r="J126" s="23"/>
      <c r="O126" s="152"/>
      <c r="T126" s="23"/>
    </row>
    <row r="127" spans="1:20" s="20" customFormat="1" ht="19.5" customHeight="1" x14ac:dyDescent="0.25">
      <c r="A127" s="209"/>
      <c r="D127" s="133"/>
      <c r="E127" s="133"/>
      <c r="G127" s="152"/>
      <c r="H127" s="23"/>
      <c r="I127" s="23"/>
      <c r="J127" s="23"/>
      <c r="O127" s="152"/>
      <c r="T127" s="23"/>
    </row>
    <row r="128" spans="1:20" s="20" customFormat="1" ht="19.5" customHeight="1" x14ac:dyDescent="0.25">
      <c r="A128" s="209"/>
      <c r="D128" s="133"/>
      <c r="E128" s="133"/>
      <c r="G128" s="152"/>
      <c r="H128" s="23"/>
      <c r="I128" s="23"/>
      <c r="J128" s="23"/>
      <c r="O128" s="152"/>
      <c r="T128" s="23"/>
    </row>
    <row r="129" spans="1:20" s="20" customFormat="1" ht="19.5" customHeight="1" x14ac:dyDescent="0.25">
      <c r="A129" s="211"/>
      <c r="D129" s="133"/>
      <c r="E129" s="133"/>
      <c r="G129" s="152"/>
      <c r="H129" s="23"/>
      <c r="I129" s="23"/>
      <c r="J129" s="23"/>
      <c r="O129" s="152"/>
      <c r="T129" s="23"/>
    </row>
    <row r="130" spans="1:20" s="20" customFormat="1" ht="19.5" customHeight="1" x14ac:dyDescent="0.25">
      <c r="A130" s="211"/>
      <c r="D130" s="133"/>
      <c r="E130" s="133"/>
      <c r="G130" s="152"/>
      <c r="H130" s="23"/>
      <c r="I130" s="23"/>
      <c r="J130" s="23"/>
      <c r="O130" s="152"/>
      <c r="T130" s="23"/>
    </row>
    <row r="131" spans="1:20" s="20" customFormat="1" ht="19.5" customHeight="1" x14ac:dyDescent="0.25">
      <c r="A131" s="211"/>
      <c r="D131" s="133"/>
      <c r="E131" s="133"/>
      <c r="G131" s="152"/>
      <c r="H131" s="23"/>
      <c r="I131" s="23"/>
      <c r="J131" s="23"/>
      <c r="O131" s="152"/>
      <c r="T131" s="23"/>
    </row>
    <row r="132" spans="1:20" s="20" customFormat="1" ht="19.5" customHeight="1" x14ac:dyDescent="0.25">
      <c r="A132" s="211"/>
      <c r="D132" s="133"/>
      <c r="E132" s="133"/>
      <c r="G132" s="152"/>
      <c r="H132" s="23"/>
      <c r="I132" s="23"/>
      <c r="J132" s="23"/>
      <c r="O132" s="152"/>
      <c r="T132" s="23"/>
    </row>
    <row r="133" spans="1:20" s="20" customFormat="1" ht="19.5" customHeight="1" x14ac:dyDescent="0.25">
      <c r="A133" s="211"/>
      <c r="D133" s="133"/>
      <c r="E133" s="133"/>
      <c r="G133" s="152"/>
      <c r="H133" s="23"/>
      <c r="I133" s="23"/>
      <c r="J133" s="23"/>
      <c r="O133" s="152"/>
      <c r="T133" s="23"/>
    </row>
    <row r="134" spans="1:20" s="20" customFormat="1" ht="19.5" customHeight="1" x14ac:dyDescent="0.25">
      <c r="A134" s="211"/>
      <c r="D134" s="133"/>
      <c r="E134" s="133"/>
      <c r="G134" s="152"/>
      <c r="H134" s="23"/>
      <c r="I134" s="23"/>
      <c r="J134" s="23"/>
      <c r="O134" s="152"/>
      <c r="T134" s="23"/>
    </row>
    <row r="135" spans="1:20" s="20" customFormat="1" ht="19.5" customHeight="1" x14ac:dyDescent="0.25">
      <c r="A135" s="211"/>
      <c r="D135" s="133"/>
      <c r="E135" s="133"/>
      <c r="G135" s="152"/>
      <c r="H135" s="23"/>
      <c r="I135" s="23"/>
      <c r="J135" s="23"/>
      <c r="O135" s="152"/>
      <c r="T135" s="23"/>
    </row>
    <row r="136" spans="1:20" s="20" customFormat="1" x14ac:dyDescent="0.25">
      <c r="A136" s="211"/>
      <c r="D136" s="133"/>
      <c r="E136" s="133"/>
      <c r="G136" s="152"/>
      <c r="H136" s="23"/>
      <c r="I136" s="23"/>
      <c r="J136" s="23"/>
      <c r="O136" s="152"/>
      <c r="T136" s="23"/>
    </row>
    <row r="137" spans="1:20" s="20" customFormat="1" x14ac:dyDescent="0.25">
      <c r="A137" s="211"/>
      <c r="D137" s="133"/>
      <c r="E137" s="133"/>
      <c r="G137" s="152"/>
      <c r="H137" s="23"/>
      <c r="I137" s="23"/>
      <c r="J137" s="23"/>
      <c r="O137" s="152"/>
      <c r="T137" s="23"/>
    </row>
    <row r="138" spans="1:20" s="20" customFormat="1" x14ac:dyDescent="0.25">
      <c r="A138" s="211"/>
      <c r="D138" s="133"/>
      <c r="E138" s="133"/>
      <c r="G138" s="152"/>
      <c r="H138" s="23"/>
      <c r="I138" s="23"/>
      <c r="J138" s="23"/>
      <c r="O138" s="152"/>
      <c r="T138" s="23"/>
    </row>
    <row r="139" spans="1:20" x14ac:dyDescent="0.25">
      <c r="D139" s="134"/>
      <c r="E139" s="134"/>
      <c r="G139" s="152"/>
      <c r="H139" s="23"/>
      <c r="I139" s="23"/>
      <c r="J139" s="23"/>
      <c r="O139" s="152"/>
      <c r="T139" s="23"/>
    </row>
    <row r="140" spans="1:20" x14ac:dyDescent="0.25">
      <c r="D140" s="134"/>
      <c r="E140" s="134"/>
      <c r="G140" s="152"/>
      <c r="H140" s="23"/>
      <c r="I140" s="23"/>
      <c r="J140" s="23"/>
      <c r="O140" s="152"/>
      <c r="T140" s="23"/>
    </row>
    <row r="141" spans="1:20" x14ac:dyDescent="0.25">
      <c r="D141" s="134"/>
      <c r="E141" s="134"/>
      <c r="G141" s="152"/>
      <c r="H141" s="23"/>
      <c r="I141" s="23"/>
      <c r="J141" s="23"/>
      <c r="O141" s="152"/>
      <c r="T141" s="23"/>
    </row>
    <row r="142" spans="1:20" x14ac:dyDescent="0.25">
      <c r="D142" s="134"/>
      <c r="E142" s="134"/>
      <c r="G142" s="152"/>
      <c r="H142" s="23"/>
      <c r="I142" s="23"/>
      <c r="J142" s="23"/>
      <c r="O142" s="152"/>
      <c r="T142" s="23"/>
    </row>
    <row r="143" spans="1:20" x14ac:dyDescent="0.25">
      <c r="D143" s="134"/>
      <c r="E143" s="134"/>
      <c r="G143" s="152"/>
      <c r="H143" s="23"/>
      <c r="I143" s="23"/>
      <c r="J143" s="23"/>
      <c r="O143" s="152"/>
      <c r="T143" s="23"/>
    </row>
    <row r="144" spans="1:20" x14ac:dyDescent="0.25">
      <c r="D144" s="134"/>
      <c r="E144" s="134"/>
      <c r="G144" s="152"/>
      <c r="H144" s="23"/>
      <c r="I144" s="23"/>
      <c r="J144" s="23"/>
      <c r="O144" s="152"/>
      <c r="T144" s="23"/>
    </row>
    <row r="145" spans="4:20" x14ac:dyDescent="0.25">
      <c r="D145" s="134"/>
      <c r="E145" s="134"/>
      <c r="G145" s="152"/>
      <c r="H145" s="23"/>
      <c r="I145" s="23"/>
      <c r="J145" s="23"/>
      <c r="O145" s="152"/>
      <c r="T145" s="23"/>
    </row>
    <row r="146" spans="4:20" x14ac:dyDescent="0.25">
      <c r="D146" s="134"/>
      <c r="E146" s="134"/>
      <c r="G146" s="152"/>
      <c r="H146" s="23"/>
      <c r="I146" s="23"/>
      <c r="J146" s="23"/>
      <c r="O146" s="152"/>
      <c r="T146" s="23"/>
    </row>
    <row r="147" spans="4:20" x14ac:dyDescent="0.25">
      <c r="D147" s="134"/>
      <c r="E147" s="134"/>
      <c r="G147" s="152"/>
      <c r="H147" s="23"/>
      <c r="I147" s="23"/>
      <c r="J147" s="23"/>
      <c r="O147" s="152"/>
      <c r="T147" s="23"/>
    </row>
    <row r="148" spans="4:20" x14ac:dyDescent="0.25">
      <c r="D148" s="134"/>
      <c r="E148" s="134"/>
      <c r="G148" s="152"/>
      <c r="H148" s="23"/>
      <c r="I148" s="23"/>
      <c r="J148" s="23"/>
      <c r="O148" s="152"/>
      <c r="T148" s="23"/>
    </row>
    <row r="149" spans="4:20" x14ac:dyDescent="0.25">
      <c r="D149" s="134"/>
      <c r="E149" s="134"/>
      <c r="G149" s="152"/>
      <c r="H149" s="23"/>
      <c r="I149" s="23"/>
      <c r="J149" s="23"/>
      <c r="O149" s="152"/>
      <c r="T149" s="23"/>
    </row>
    <row r="150" spans="4:20" x14ac:dyDescent="0.25">
      <c r="D150" s="134"/>
      <c r="E150" s="134"/>
      <c r="G150" s="152"/>
      <c r="H150" s="23"/>
      <c r="I150" s="23"/>
      <c r="J150" s="23"/>
      <c r="O150" s="152"/>
      <c r="T150" s="23"/>
    </row>
    <row r="151" spans="4:20" x14ac:dyDescent="0.25">
      <c r="D151" s="134"/>
      <c r="E151" s="134"/>
      <c r="G151" s="152"/>
      <c r="H151" s="23"/>
      <c r="I151" s="23"/>
      <c r="J151" s="23"/>
      <c r="O151" s="152"/>
      <c r="T151" s="23"/>
    </row>
    <row r="152" spans="4:20" x14ac:dyDescent="0.25">
      <c r="D152" s="134"/>
      <c r="E152" s="134"/>
      <c r="G152" s="152"/>
      <c r="H152" s="23"/>
      <c r="I152" s="23"/>
      <c r="J152" s="23"/>
      <c r="O152" s="152"/>
      <c r="T152" s="23"/>
    </row>
    <row r="153" spans="4:20" x14ac:dyDescent="0.25">
      <c r="D153" s="134"/>
      <c r="E153" s="134"/>
      <c r="G153" s="152"/>
      <c r="H153" s="23"/>
      <c r="I153" s="23"/>
      <c r="J153" s="23"/>
      <c r="O153" s="152"/>
      <c r="T153" s="23"/>
    </row>
    <row r="154" spans="4:20" x14ac:dyDescent="0.25">
      <c r="D154" s="134"/>
      <c r="E154" s="134"/>
      <c r="G154" s="152"/>
      <c r="H154" s="23"/>
      <c r="I154" s="23"/>
      <c r="J154" s="23"/>
      <c r="O154" s="152"/>
      <c r="T154" s="23"/>
    </row>
    <row r="155" spans="4:20" x14ac:dyDescent="0.25">
      <c r="D155" s="134"/>
      <c r="E155" s="134"/>
      <c r="G155" s="152"/>
      <c r="H155" s="23"/>
      <c r="I155" s="23"/>
      <c r="J155" s="23"/>
      <c r="O155" s="152"/>
      <c r="T155" s="23"/>
    </row>
    <row r="156" spans="4:20" x14ac:dyDescent="0.25">
      <c r="D156" s="134"/>
      <c r="E156" s="134"/>
      <c r="G156" s="152"/>
      <c r="H156" s="23"/>
      <c r="I156" s="23"/>
      <c r="J156" s="23"/>
      <c r="O156" s="152"/>
      <c r="T156" s="23"/>
    </row>
    <row r="157" spans="4:20" x14ac:dyDescent="0.25">
      <c r="D157" s="134"/>
      <c r="E157" s="134"/>
      <c r="G157" s="152"/>
      <c r="H157" s="23"/>
      <c r="I157" s="23"/>
      <c r="J157" s="23"/>
      <c r="O157" s="152"/>
      <c r="T157" s="23"/>
    </row>
    <row r="158" spans="4:20" x14ac:dyDescent="0.25">
      <c r="D158" s="134"/>
      <c r="E158" s="134"/>
      <c r="G158" s="152"/>
      <c r="H158" s="23"/>
      <c r="I158" s="23"/>
      <c r="J158" s="23"/>
      <c r="O158" s="152"/>
      <c r="T158" s="23"/>
    </row>
    <row r="159" spans="4:20" x14ac:dyDescent="0.25">
      <c r="D159" s="134"/>
      <c r="E159" s="134"/>
      <c r="G159" s="152"/>
      <c r="H159" s="23"/>
      <c r="I159" s="23"/>
      <c r="J159" s="23"/>
      <c r="O159" s="152"/>
      <c r="T159" s="23"/>
    </row>
    <row r="160" spans="4:20" x14ac:dyDescent="0.25">
      <c r="D160" s="134"/>
      <c r="E160" s="134"/>
      <c r="G160" s="152"/>
      <c r="H160" s="23"/>
      <c r="I160" s="23"/>
      <c r="J160" s="23"/>
      <c r="O160" s="152"/>
      <c r="T160" s="23"/>
    </row>
    <row r="161" spans="4:20" x14ac:dyDescent="0.25">
      <c r="D161" s="134"/>
      <c r="E161" s="134"/>
      <c r="G161" s="152"/>
      <c r="H161" s="23"/>
      <c r="I161" s="23"/>
      <c r="J161" s="23"/>
      <c r="O161" s="152"/>
      <c r="T161" s="23"/>
    </row>
    <row r="162" spans="4:20" x14ac:dyDescent="0.25">
      <c r="D162" s="134"/>
      <c r="E162" s="134"/>
      <c r="G162" s="152"/>
      <c r="H162" s="23"/>
      <c r="I162" s="23"/>
      <c r="J162" s="23"/>
      <c r="O162" s="152"/>
      <c r="T162" s="23"/>
    </row>
    <row r="163" spans="4:20" x14ac:dyDescent="0.25">
      <c r="D163" s="134"/>
      <c r="E163" s="134"/>
      <c r="G163" s="152"/>
      <c r="H163" s="23"/>
      <c r="I163" s="23"/>
      <c r="J163" s="23"/>
      <c r="O163" s="152"/>
      <c r="T163" s="23"/>
    </row>
    <row r="164" spans="4:20" x14ac:dyDescent="0.25">
      <c r="D164" s="134"/>
      <c r="E164" s="134"/>
      <c r="G164" s="152"/>
      <c r="H164" s="23"/>
      <c r="I164" s="23"/>
      <c r="J164" s="23"/>
      <c r="O164" s="152"/>
      <c r="T164" s="23"/>
    </row>
    <row r="165" spans="4:20" x14ac:dyDescent="0.25">
      <c r="D165" s="134"/>
      <c r="E165" s="134"/>
      <c r="G165" s="152"/>
      <c r="H165" s="23"/>
      <c r="I165" s="23"/>
      <c r="J165" s="23"/>
      <c r="O165" s="152"/>
      <c r="T165" s="23"/>
    </row>
    <row r="166" spans="4:20" x14ac:dyDescent="0.25">
      <c r="D166" s="134"/>
      <c r="E166" s="134"/>
      <c r="G166" s="152"/>
      <c r="H166" s="23"/>
      <c r="I166" s="23"/>
      <c r="J166" s="23"/>
      <c r="O166" s="152"/>
      <c r="T166" s="23"/>
    </row>
    <row r="167" spans="4:20" x14ac:dyDescent="0.25">
      <c r="D167" s="134"/>
      <c r="E167" s="134"/>
      <c r="G167" s="152"/>
      <c r="H167" s="23"/>
      <c r="I167" s="23"/>
      <c r="J167" s="23"/>
      <c r="O167" s="152"/>
      <c r="T167" s="23"/>
    </row>
    <row r="168" spans="4:20" x14ac:dyDescent="0.25">
      <c r="D168" s="134"/>
      <c r="E168" s="134"/>
      <c r="G168" s="152"/>
      <c r="H168" s="23"/>
      <c r="I168" s="23"/>
      <c r="J168" s="23"/>
      <c r="O168" s="152"/>
      <c r="T168" s="23"/>
    </row>
    <row r="169" spans="4:20" x14ac:dyDescent="0.25">
      <c r="D169" s="134"/>
      <c r="E169" s="134"/>
      <c r="G169" s="152"/>
      <c r="H169" s="23"/>
      <c r="I169" s="23"/>
      <c r="J169" s="23"/>
      <c r="O169" s="152"/>
      <c r="T169" s="23"/>
    </row>
    <row r="170" spans="4:20" x14ac:dyDescent="0.25">
      <c r="D170" s="134"/>
      <c r="E170" s="134"/>
      <c r="G170" s="152"/>
      <c r="H170" s="23"/>
      <c r="I170" s="23"/>
      <c r="J170" s="23"/>
      <c r="O170" s="152"/>
      <c r="T170" s="23"/>
    </row>
    <row r="171" spans="4:20" x14ac:dyDescent="0.25">
      <c r="D171" s="134"/>
      <c r="E171" s="134"/>
      <c r="G171" s="152"/>
      <c r="H171" s="23"/>
      <c r="I171" s="23"/>
      <c r="J171" s="23"/>
      <c r="O171" s="152"/>
      <c r="T171" s="23"/>
    </row>
    <row r="172" spans="4:20" x14ac:dyDescent="0.25">
      <c r="D172" s="134"/>
      <c r="E172" s="134"/>
      <c r="G172" s="152"/>
      <c r="H172" s="23"/>
      <c r="I172" s="23"/>
      <c r="J172" s="23"/>
      <c r="O172" s="152"/>
      <c r="T172" s="23"/>
    </row>
    <row r="173" spans="4:20" x14ac:dyDescent="0.25">
      <c r="D173" s="134"/>
      <c r="E173" s="134"/>
      <c r="G173" s="152"/>
      <c r="H173" s="23"/>
      <c r="I173" s="23"/>
      <c r="J173" s="23"/>
      <c r="O173" s="152"/>
      <c r="T173" s="23"/>
    </row>
    <row r="174" spans="4:20" x14ac:dyDescent="0.25">
      <c r="D174" s="134"/>
      <c r="E174" s="134"/>
      <c r="G174" s="152"/>
      <c r="H174" s="23"/>
      <c r="I174" s="23"/>
      <c r="J174" s="23"/>
      <c r="O174" s="152"/>
      <c r="T174" s="23"/>
    </row>
    <row r="175" spans="4:20" x14ac:dyDescent="0.25">
      <c r="D175" s="134"/>
      <c r="E175" s="134"/>
      <c r="G175" s="152"/>
      <c r="H175" s="23"/>
      <c r="I175" s="23"/>
      <c r="J175" s="23"/>
      <c r="O175" s="152"/>
      <c r="T175" s="23"/>
    </row>
    <row r="176" spans="4:20" x14ac:dyDescent="0.25">
      <c r="D176" s="134"/>
      <c r="E176" s="134"/>
      <c r="G176" s="152"/>
      <c r="H176" s="23"/>
      <c r="I176" s="23"/>
      <c r="J176" s="23"/>
      <c r="O176" s="152"/>
      <c r="T176" s="23"/>
    </row>
    <row r="177" spans="4:20" x14ac:dyDescent="0.25">
      <c r="D177" s="134"/>
      <c r="E177" s="134"/>
      <c r="G177" s="152"/>
      <c r="H177" s="23"/>
      <c r="I177" s="23"/>
      <c r="J177" s="23"/>
      <c r="O177" s="152"/>
      <c r="T177" s="23"/>
    </row>
    <row r="178" spans="4:20" x14ac:dyDescent="0.25">
      <c r="D178" s="134"/>
      <c r="E178" s="134"/>
      <c r="G178" s="152"/>
      <c r="H178" s="23"/>
      <c r="I178" s="23"/>
      <c r="J178" s="23"/>
      <c r="O178" s="152"/>
      <c r="T178" s="23"/>
    </row>
    <row r="179" spans="4:20" x14ac:dyDescent="0.25">
      <c r="D179" s="134"/>
      <c r="E179" s="134"/>
      <c r="G179" s="152"/>
      <c r="H179" s="23"/>
      <c r="I179" s="23"/>
      <c r="J179" s="23"/>
      <c r="O179" s="152"/>
      <c r="T179" s="23"/>
    </row>
    <row r="180" spans="4:20" x14ac:dyDescent="0.25">
      <c r="D180" s="134"/>
      <c r="E180" s="134"/>
      <c r="G180" s="152"/>
      <c r="H180" s="23"/>
      <c r="I180" s="23"/>
      <c r="J180" s="23"/>
      <c r="O180" s="152"/>
      <c r="T180" s="23"/>
    </row>
    <row r="181" spans="4:20" x14ac:dyDescent="0.25">
      <c r="D181" s="134"/>
      <c r="E181" s="134"/>
      <c r="G181" s="152"/>
      <c r="H181" s="23"/>
      <c r="I181" s="23"/>
      <c r="J181" s="23"/>
      <c r="O181" s="152"/>
      <c r="T181" s="23"/>
    </row>
    <row r="182" spans="4:20" x14ac:dyDescent="0.25">
      <c r="D182" s="134"/>
      <c r="E182" s="134"/>
      <c r="G182" s="152"/>
      <c r="H182" s="23"/>
      <c r="I182" s="23"/>
      <c r="J182" s="23"/>
      <c r="O182" s="152"/>
      <c r="T182" s="23"/>
    </row>
    <row r="183" spans="4:20" x14ac:dyDescent="0.25">
      <c r="D183" s="134"/>
      <c r="E183" s="134"/>
      <c r="G183" s="152"/>
      <c r="H183" s="23"/>
      <c r="I183" s="23"/>
      <c r="J183" s="23"/>
      <c r="O183" s="152"/>
      <c r="T183" s="23"/>
    </row>
    <row r="184" spans="4:20" x14ac:dyDescent="0.25">
      <c r="D184" s="134"/>
      <c r="E184" s="134"/>
      <c r="G184" s="152"/>
      <c r="H184" s="23"/>
      <c r="I184" s="23"/>
      <c r="J184" s="23"/>
      <c r="O184" s="152"/>
      <c r="T184" s="23"/>
    </row>
    <row r="185" spans="4:20" x14ac:dyDescent="0.25">
      <c r="D185" s="134"/>
      <c r="E185" s="134"/>
      <c r="G185" s="152"/>
      <c r="H185" s="23"/>
      <c r="I185" s="23"/>
      <c r="J185" s="23"/>
      <c r="O185" s="152"/>
      <c r="T185" s="23"/>
    </row>
    <row r="186" spans="4:20" x14ac:dyDescent="0.25">
      <c r="D186" s="134"/>
      <c r="E186" s="134"/>
      <c r="G186" s="152"/>
      <c r="H186" s="23"/>
      <c r="I186" s="23"/>
      <c r="J186" s="23"/>
      <c r="O186" s="152"/>
      <c r="T186" s="23"/>
    </row>
    <row r="187" spans="4:20" x14ac:dyDescent="0.25">
      <c r="D187" s="134"/>
      <c r="E187" s="134"/>
      <c r="G187" s="152"/>
      <c r="H187" s="23"/>
      <c r="I187" s="23"/>
      <c r="J187" s="23"/>
      <c r="O187" s="152"/>
      <c r="T187" s="23"/>
    </row>
    <row r="188" spans="4:20" x14ac:dyDescent="0.25">
      <c r="D188" s="134"/>
      <c r="E188" s="134"/>
      <c r="G188" s="152"/>
      <c r="H188" s="23"/>
      <c r="I188" s="23"/>
      <c r="J188" s="23"/>
      <c r="O188" s="152"/>
      <c r="T188" s="23"/>
    </row>
    <row r="189" spans="4:20" x14ac:dyDescent="0.25">
      <c r="D189" s="134"/>
      <c r="E189" s="134"/>
      <c r="G189" s="152"/>
      <c r="H189" s="23"/>
      <c r="I189" s="23"/>
      <c r="J189" s="23"/>
      <c r="O189" s="152"/>
      <c r="T189" s="23"/>
    </row>
    <row r="190" spans="4:20" x14ac:dyDescent="0.25">
      <c r="D190" s="134"/>
      <c r="E190" s="134"/>
      <c r="G190" s="152"/>
      <c r="H190" s="23"/>
      <c r="I190" s="23"/>
      <c r="J190" s="23"/>
      <c r="O190" s="152"/>
      <c r="T190" s="23"/>
    </row>
    <row r="191" spans="4:20" x14ac:dyDescent="0.25">
      <c r="D191" s="134"/>
      <c r="E191" s="134"/>
      <c r="G191" s="152"/>
      <c r="H191" s="23"/>
      <c r="I191" s="23"/>
      <c r="J191" s="23"/>
      <c r="O191" s="152"/>
      <c r="T191" s="23"/>
    </row>
    <row r="192" spans="4:20" x14ac:dyDescent="0.25">
      <c r="D192" s="134"/>
      <c r="E192" s="134"/>
      <c r="G192" s="152"/>
      <c r="H192" s="23"/>
      <c r="I192" s="23"/>
      <c r="J192" s="23"/>
      <c r="O192" s="152"/>
      <c r="T192" s="23"/>
    </row>
    <row r="193" spans="4:20" x14ac:dyDescent="0.25">
      <c r="D193" s="134"/>
      <c r="E193" s="134"/>
      <c r="G193" s="152"/>
      <c r="H193" s="23"/>
      <c r="I193" s="23"/>
      <c r="J193" s="23"/>
      <c r="O193" s="152"/>
      <c r="T193" s="23"/>
    </row>
    <row r="194" spans="4:20" x14ac:dyDescent="0.25">
      <c r="D194" s="134"/>
      <c r="E194" s="134"/>
      <c r="G194" s="152"/>
      <c r="H194" s="23"/>
      <c r="I194" s="23"/>
      <c r="J194" s="23"/>
      <c r="O194" s="152"/>
      <c r="T194" s="23"/>
    </row>
    <row r="195" spans="4:20" x14ac:dyDescent="0.25">
      <c r="D195" s="134"/>
      <c r="E195" s="134"/>
      <c r="G195" s="152"/>
      <c r="H195" s="23"/>
      <c r="I195" s="23"/>
      <c r="J195" s="23"/>
      <c r="O195" s="152"/>
      <c r="T195" s="23"/>
    </row>
    <row r="196" spans="4:20" x14ac:dyDescent="0.25">
      <c r="D196" s="134"/>
      <c r="E196" s="134"/>
      <c r="G196" s="152"/>
      <c r="H196" s="23"/>
      <c r="I196" s="23"/>
      <c r="J196" s="23"/>
      <c r="O196" s="152"/>
      <c r="T196" s="23"/>
    </row>
    <row r="197" spans="4:20" x14ac:dyDescent="0.25">
      <c r="D197" s="134"/>
      <c r="E197" s="134"/>
      <c r="G197" s="152"/>
      <c r="H197" s="23"/>
      <c r="I197" s="23"/>
      <c r="J197" s="23"/>
      <c r="O197" s="152"/>
      <c r="T197" s="23"/>
    </row>
    <row r="198" spans="4:20" x14ac:dyDescent="0.25">
      <c r="D198" s="134"/>
      <c r="E198" s="134"/>
      <c r="G198" s="152"/>
      <c r="H198" s="23"/>
      <c r="I198" s="23"/>
      <c r="J198" s="23"/>
      <c r="O198" s="152"/>
      <c r="T198" s="23"/>
    </row>
    <row r="199" spans="4:20" x14ac:dyDescent="0.25">
      <c r="D199" s="134"/>
      <c r="E199" s="134"/>
      <c r="G199" s="152"/>
      <c r="H199" s="23"/>
      <c r="I199" s="23"/>
      <c r="J199" s="23"/>
      <c r="O199" s="152"/>
      <c r="T199" s="23"/>
    </row>
    <row r="200" spans="4:20" x14ac:dyDescent="0.25">
      <c r="D200" s="134"/>
      <c r="E200" s="134"/>
      <c r="G200" s="152"/>
      <c r="H200" s="23"/>
      <c r="I200" s="23"/>
      <c r="J200" s="23"/>
      <c r="O200" s="152"/>
      <c r="T200" s="23"/>
    </row>
    <row r="201" spans="4:20" x14ac:dyDescent="0.25">
      <c r="D201" s="134"/>
      <c r="E201" s="134"/>
      <c r="G201" s="152"/>
      <c r="H201" s="23"/>
      <c r="I201" s="23"/>
      <c r="J201" s="23"/>
      <c r="O201" s="152"/>
      <c r="T201" s="23"/>
    </row>
    <row r="202" spans="4:20" x14ac:dyDescent="0.25">
      <c r="D202" s="134"/>
      <c r="E202" s="134"/>
      <c r="G202" s="152"/>
      <c r="H202" s="23"/>
      <c r="I202" s="23"/>
      <c r="J202" s="23"/>
      <c r="O202" s="152"/>
      <c r="T202" s="23"/>
    </row>
    <row r="203" spans="4:20" x14ac:dyDescent="0.25">
      <c r="D203" s="134"/>
      <c r="E203" s="134"/>
      <c r="G203" s="152"/>
      <c r="H203" s="23"/>
      <c r="I203" s="23"/>
      <c r="J203" s="23"/>
      <c r="O203" s="152"/>
      <c r="T203" s="23"/>
    </row>
    <row r="204" spans="4:20" x14ac:dyDescent="0.25">
      <c r="D204" s="134"/>
      <c r="E204" s="134"/>
      <c r="G204" s="152"/>
      <c r="H204" s="23"/>
      <c r="I204" s="23"/>
      <c r="J204" s="23"/>
      <c r="O204" s="152"/>
      <c r="T204" s="23"/>
    </row>
    <row r="205" spans="4:20" x14ac:dyDescent="0.25">
      <c r="D205" s="134"/>
      <c r="E205" s="134"/>
      <c r="G205" s="152"/>
      <c r="H205" s="23"/>
      <c r="I205" s="23"/>
      <c r="J205" s="23"/>
      <c r="O205" s="152"/>
      <c r="T205" s="23"/>
    </row>
    <row r="206" spans="4:20" x14ac:dyDescent="0.25">
      <c r="D206" s="134"/>
      <c r="E206" s="134"/>
      <c r="G206" s="152"/>
      <c r="H206" s="23"/>
      <c r="I206" s="23"/>
      <c r="J206" s="23"/>
      <c r="O206" s="152"/>
      <c r="T206" s="23"/>
    </row>
    <row r="207" spans="4:20" x14ac:dyDescent="0.25">
      <c r="D207" s="134"/>
      <c r="E207" s="134"/>
      <c r="G207" s="152"/>
      <c r="H207" s="23"/>
      <c r="I207" s="23"/>
      <c r="J207" s="23"/>
      <c r="O207" s="152"/>
      <c r="T207" s="23"/>
    </row>
    <row r="208" spans="4:20" x14ac:dyDescent="0.25">
      <c r="D208" s="134"/>
      <c r="E208" s="134"/>
      <c r="G208" s="152"/>
      <c r="H208" s="23"/>
      <c r="I208" s="23"/>
      <c r="J208" s="23"/>
      <c r="O208" s="152"/>
      <c r="T208" s="23"/>
    </row>
    <row r="209" spans="4:20" x14ac:dyDescent="0.25">
      <c r="D209" s="134"/>
      <c r="E209" s="134"/>
      <c r="G209" s="152"/>
      <c r="H209" s="23"/>
      <c r="I209" s="23"/>
      <c r="J209" s="23"/>
      <c r="O209" s="152"/>
      <c r="T209" s="23"/>
    </row>
    <row r="210" spans="4:20" x14ac:dyDescent="0.25">
      <c r="D210" s="134"/>
      <c r="E210" s="134"/>
      <c r="G210" s="152"/>
      <c r="H210" s="23"/>
      <c r="I210" s="23"/>
      <c r="J210" s="23"/>
      <c r="O210" s="152"/>
      <c r="T210" s="23"/>
    </row>
    <row r="211" spans="4:20" x14ac:dyDescent="0.25">
      <c r="D211" s="134"/>
      <c r="E211" s="134"/>
      <c r="G211" s="152"/>
      <c r="H211" s="23"/>
      <c r="I211" s="23"/>
      <c r="J211" s="23"/>
      <c r="O211" s="152"/>
      <c r="T211" s="23"/>
    </row>
    <row r="212" spans="4:20" x14ac:dyDescent="0.25">
      <c r="D212" s="134"/>
      <c r="E212" s="134"/>
      <c r="G212" s="152"/>
      <c r="H212" s="23"/>
      <c r="I212" s="23"/>
      <c r="J212" s="23"/>
      <c r="O212" s="152"/>
      <c r="T212" s="23"/>
    </row>
    <row r="213" spans="4:20" x14ac:dyDescent="0.25">
      <c r="D213" s="134"/>
      <c r="E213" s="134"/>
      <c r="G213" s="152"/>
      <c r="H213" s="23"/>
      <c r="I213" s="23"/>
      <c r="J213" s="23"/>
      <c r="O213" s="152"/>
      <c r="T213" s="23"/>
    </row>
    <row r="214" spans="4:20" x14ac:dyDescent="0.25">
      <c r="D214" s="134"/>
      <c r="E214" s="134"/>
      <c r="G214" s="152"/>
      <c r="H214" s="23"/>
      <c r="I214" s="23"/>
      <c r="J214" s="23"/>
      <c r="O214" s="152"/>
      <c r="T214" s="23"/>
    </row>
    <row r="215" spans="4:20" x14ac:dyDescent="0.25">
      <c r="D215" s="134"/>
      <c r="E215" s="134"/>
      <c r="G215" s="152"/>
      <c r="H215" s="23"/>
      <c r="I215" s="23"/>
      <c r="J215" s="23"/>
      <c r="O215" s="152"/>
      <c r="T215" s="23"/>
    </row>
    <row r="216" spans="4:20" x14ac:dyDescent="0.25">
      <c r="D216" s="134"/>
      <c r="E216" s="134"/>
      <c r="G216" s="152"/>
      <c r="H216" s="23"/>
      <c r="I216" s="23"/>
      <c r="J216" s="23"/>
      <c r="O216" s="152"/>
      <c r="T216" s="23"/>
    </row>
    <row r="217" spans="4:20" x14ac:dyDescent="0.25">
      <c r="G217" s="152"/>
      <c r="H217" s="23"/>
      <c r="I217" s="23"/>
      <c r="J217" s="23"/>
      <c r="O217" s="152"/>
      <c r="T217" s="23"/>
    </row>
    <row r="218" spans="4:20" x14ac:dyDescent="0.25">
      <c r="G218" s="152"/>
      <c r="H218" s="23"/>
      <c r="I218" s="23"/>
      <c r="J218" s="23"/>
      <c r="O218" s="152"/>
      <c r="T218" s="23"/>
    </row>
    <row r="219" spans="4:20" x14ac:dyDescent="0.25">
      <c r="G219" s="152"/>
      <c r="H219" s="23"/>
      <c r="I219" s="23"/>
      <c r="J219" s="23"/>
      <c r="O219" s="152"/>
      <c r="T219" s="23"/>
    </row>
    <row r="220" spans="4:20" x14ac:dyDescent="0.25">
      <c r="G220" s="152"/>
      <c r="H220" s="23"/>
      <c r="I220" s="23"/>
      <c r="J220" s="23"/>
      <c r="O220" s="152"/>
      <c r="T220" s="23"/>
    </row>
    <row r="221" spans="4:20" x14ac:dyDescent="0.25">
      <c r="G221" s="152"/>
      <c r="H221" s="23"/>
      <c r="I221" s="23"/>
      <c r="J221" s="23"/>
      <c r="O221" s="152"/>
      <c r="T221" s="23"/>
    </row>
    <row r="222" spans="4:20" x14ac:dyDescent="0.25">
      <c r="G222" s="152"/>
      <c r="H222" s="23"/>
      <c r="I222" s="23"/>
      <c r="J222" s="23"/>
      <c r="O222" s="152"/>
      <c r="T222" s="23"/>
    </row>
    <row r="223" spans="4:20" x14ac:dyDescent="0.25">
      <c r="G223" s="152"/>
      <c r="H223" s="23"/>
      <c r="I223" s="23"/>
      <c r="J223" s="23"/>
      <c r="O223" s="152"/>
      <c r="T223" s="23"/>
    </row>
    <row r="224" spans="4:20" x14ac:dyDescent="0.25">
      <c r="G224" s="152"/>
      <c r="H224" s="23"/>
      <c r="I224" s="23"/>
      <c r="J224" s="23"/>
      <c r="O224" s="152"/>
      <c r="T224" s="23"/>
    </row>
    <row r="225" spans="7:20" x14ac:dyDescent="0.25">
      <c r="G225" s="152"/>
      <c r="H225" s="23"/>
      <c r="I225" s="23"/>
      <c r="J225" s="23"/>
      <c r="O225" s="152"/>
      <c r="T225" s="23"/>
    </row>
    <row r="226" spans="7:20" x14ac:dyDescent="0.25">
      <c r="G226" s="152"/>
      <c r="H226" s="23"/>
      <c r="I226" s="23"/>
      <c r="J226" s="23"/>
      <c r="O226" s="152"/>
      <c r="T226" s="23"/>
    </row>
    <row r="227" spans="7:20" x14ac:dyDescent="0.25">
      <c r="G227" s="152"/>
      <c r="H227" s="23"/>
      <c r="I227" s="23"/>
      <c r="J227" s="23"/>
      <c r="O227" s="152"/>
      <c r="T227" s="23"/>
    </row>
    <row r="228" spans="7:20" x14ac:dyDescent="0.25">
      <c r="G228" s="152"/>
      <c r="H228" s="23"/>
      <c r="I228" s="23"/>
      <c r="J228" s="23"/>
      <c r="O228" s="152"/>
      <c r="T228" s="23"/>
    </row>
    <row r="229" spans="7:20" x14ac:dyDescent="0.25">
      <c r="G229" s="152"/>
      <c r="H229" s="23"/>
      <c r="I229" s="23"/>
      <c r="J229" s="23"/>
      <c r="O229" s="152"/>
      <c r="T229" s="23"/>
    </row>
    <row r="230" spans="7:20" x14ac:dyDescent="0.25">
      <c r="G230" s="152"/>
      <c r="H230" s="23"/>
      <c r="I230" s="23"/>
      <c r="J230" s="23"/>
      <c r="O230" s="152"/>
      <c r="T230" s="23"/>
    </row>
    <row r="231" spans="7:20" x14ac:dyDescent="0.25">
      <c r="G231" s="152"/>
      <c r="H231" s="23"/>
      <c r="I231" s="23"/>
      <c r="J231" s="23"/>
      <c r="O231" s="152"/>
      <c r="T231" s="23"/>
    </row>
    <row r="232" spans="7:20" x14ac:dyDescent="0.25">
      <c r="G232" s="152"/>
      <c r="H232" s="23"/>
      <c r="I232" s="23"/>
      <c r="J232" s="23"/>
      <c r="O232" s="152"/>
      <c r="T232" s="23"/>
    </row>
    <row r="233" spans="7:20" x14ac:dyDescent="0.25">
      <c r="G233" s="152"/>
      <c r="H233" s="23"/>
      <c r="I233" s="23"/>
      <c r="J233" s="23"/>
      <c r="O233" s="152"/>
      <c r="T233" s="23"/>
    </row>
    <row r="234" spans="7:20" x14ac:dyDescent="0.25">
      <c r="G234" s="152"/>
      <c r="H234" s="23"/>
      <c r="I234" s="23"/>
      <c r="J234" s="23"/>
      <c r="O234" s="152"/>
      <c r="T234" s="23"/>
    </row>
    <row r="235" spans="7:20" x14ac:dyDescent="0.25">
      <c r="G235" s="152"/>
      <c r="H235" s="23"/>
      <c r="I235" s="23"/>
      <c r="J235" s="23"/>
      <c r="O235" s="152"/>
      <c r="T235" s="23"/>
    </row>
    <row r="236" spans="7:20" x14ac:dyDescent="0.25">
      <c r="G236" s="152"/>
      <c r="H236" s="23"/>
      <c r="I236" s="23"/>
      <c r="J236" s="23"/>
      <c r="O236" s="152"/>
      <c r="T236" s="23"/>
    </row>
    <row r="237" spans="7:20" x14ac:dyDescent="0.25">
      <c r="G237" s="152"/>
      <c r="H237" s="23"/>
      <c r="I237" s="23"/>
      <c r="J237" s="23"/>
      <c r="O237" s="152"/>
      <c r="T237" s="23"/>
    </row>
    <row r="238" spans="7:20" x14ac:dyDescent="0.25">
      <c r="G238" s="152"/>
      <c r="H238" s="23"/>
      <c r="I238" s="23"/>
      <c r="J238" s="23"/>
      <c r="O238" s="152"/>
      <c r="T238" s="23"/>
    </row>
    <row r="239" spans="7:20" x14ac:dyDescent="0.25">
      <c r="G239" s="152"/>
      <c r="H239" s="23"/>
      <c r="I239" s="23"/>
      <c r="J239" s="23"/>
      <c r="O239" s="152"/>
      <c r="T239" s="23"/>
    </row>
    <row r="240" spans="7:20" x14ac:dyDescent="0.25">
      <c r="G240" s="152"/>
      <c r="H240" s="23"/>
      <c r="I240" s="23"/>
      <c r="J240" s="23"/>
      <c r="O240" s="152"/>
      <c r="T240" s="23"/>
    </row>
    <row r="241" spans="7:20" x14ac:dyDescent="0.25">
      <c r="G241" s="152"/>
      <c r="H241" s="23"/>
      <c r="I241" s="23"/>
      <c r="J241" s="23"/>
      <c r="O241" s="152"/>
      <c r="T241" s="23"/>
    </row>
    <row r="242" spans="7:20" x14ac:dyDescent="0.25">
      <c r="G242" s="152"/>
      <c r="H242" s="23"/>
      <c r="I242" s="23"/>
      <c r="J242" s="23"/>
      <c r="O242" s="152"/>
      <c r="T242" s="23"/>
    </row>
    <row r="243" spans="7:20" x14ac:dyDescent="0.25">
      <c r="G243" s="152"/>
      <c r="H243" s="23"/>
      <c r="I243" s="23"/>
      <c r="J243" s="23"/>
      <c r="O243" s="152"/>
      <c r="T243" s="23"/>
    </row>
    <row r="244" spans="7:20" x14ac:dyDescent="0.25">
      <c r="G244" s="152"/>
      <c r="H244" s="23"/>
      <c r="I244" s="23"/>
      <c r="J244" s="23"/>
      <c r="O244" s="152"/>
      <c r="T244" s="23"/>
    </row>
    <row r="245" spans="7:20" x14ac:dyDescent="0.25">
      <c r="G245" s="152"/>
      <c r="H245" s="23"/>
      <c r="I245" s="23"/>
      <c r="J245" s="23"/>
      <c r="O245" s="152"/>
      <c r="T245" s="23"/>
    </row>
    <row r="246" spans="7:20" x14ac:dyDescent="0.25">
      <c r="G246" s="152"/>
      <c r="H246" s="23"/>
      <c r="I246" s="23"/>
      <c r="J246" s="23"/>
      <c r="O246" s="152"/>
      <c r="T246" s="23"/>
    </row>
    <row r="247" spans="7:20" x14ac:dyDescent="0.25">
      <c r="G247" s="152"/>
      <c r="H247" s="23"/>
      <c r="I247" s="23"/>
      <c r="J247" s="23"/>
      <c r="O247" s="152"/>
      <c r="T247" s="23"/>
    </row>
    <row r="248" spans="7:20" x14ac:dyDescent="0.25">
      <c r="G248" s="152"/>
      <c r="H248" s="23"/>
      <c r="I248" s="23"/>
      <c r="J248" s="23"/>
      <c r="O248" s="152"/>
      <c r="T248" s="23"/>
    </row>
    <row r="249" spans="7:20" x14ac:dyDescent="0.25">
      <c r="G249" s="152"/>
      <c r="H249" s="23"/>
      <c r="I249" s="23"/>
      <c r="J249" s="23"/>
      <c r="O249" s="152"/>
      <c r="T249" s="23"/>
    </row>
    <row r="250" spans="7:20" x14ac:dyDescent="0.25">
      <c r="G250" s="152"/>
      <c r="H250" s="23"/>
      <c r="I250" s="23"/>
      <c r="J250" s="23"/>
      <c r="O250" s="152"/>
      <c r="T250" s="23"/>
    </row>
    <row r="251" spans="7:20" x14ac:dyDescent="0.25">
      <c r="G251" s="152"/>
      <c r="H251" s="23"/>
      <c r="I251" s="23"/>
      <c r="J251" s="23"/>
      <c r="O251" s="152"/>
      <c r="T251" s="23"/>
    </row>
    <row r="252" spans="7:20" x14ac:dyDescent="0.25">
      <c r="G252" s="152"/>
      <c r="H252" s="23"/>
      <c r="I252" s="23"/>
      <c r="J252" s="23"/>
      <c r="O252" s="152"/>
      <c r="T252" s="23"/>
    </row>
    <row r="253" spans="7:20" x14ac:dyDescent="0.25">
      <c r="G253" s="152"/>
      <c r="H253" s="23"/>
      <c r="I253" s="23"/>
      <c r="J253" s="23"/>
      <c r="O253" s="152"/>
      <c r="T253" s="23"/>
    </row>
    <row r="254" spans="7:20" x14ac:dyDescent="0.25">
      <c r="G254" s="152"/>
      <c r="H254" s="23"/>
      <c r="I254" s="23"/>
      <c r="J254" s="23"/>
      <c r="O254" s="152"/>
      <c r="T254" s="23"/>
    </row>
    <row r="255" spans="7:20" x14ac:dyDescent="0.25">
      <c r="G255" s="152"/>
      <c r="H255" s="23"/>
      <c r="I255" s="23"/>
      <c r="J255" s="23"/>
      <c r="O255" s="152"/>
      <c r="T255" s="23"/>
    </row>
    <row r="256" spans="7:20" x14ac:dyDescent="0.25">
      <c r="G256" s="152"/>
      <c r="H256" s="23"/>
      <c r="I256" s="23"/>
      <c r="J256" s="23"/>
      <c r="O256" s="152"/>
      <c r="T256" s="23"/>
    </row>
    <row r="257" spans="7:20" x14ac:dyDescent="0.25">
      <c r="G257" s="152"/>
      <c r="H257" s="23"/>
      <c r="I257" s="23"/>
      <c r="J257" s="23"/>
      <c r="O257" s="152"/>
      <c r="T257" s="23"/>
    </row>
    <row r="258" spans="7:20" x14ac:dyDescent="0.25">
      <c r="G258" s="152"/>
      <c r="H258" s="23"/>
      <c r="I258" s="23"/>
      <c r="J258" s="23"/>
      <c r="O258" s="152"/>
      <c r="T258" s="23"/>
    </row>
    <row r="259" spans="7:20" x14ac:dyDescent="0.25">
      <c r="G259" s="152"/>
      <c r="H259" s="23"/>
      <c r="I259" s="23"/>
      <c r="J259" s="23"/>
      <c r="O259" s="152"/>
      <c r="T259" s="23"/>
    </row>
    <row r="260" spans="7:20" x14ac:dyDescent="0.25">
      <c r="G260" s="152"/>
      <c r="H260" s="23"/>
      <c r="I260" s="23"/>
      <c r="J260" s="23"/>
      <c r="O260" s="152"/>
      <c r="T260" s="23"/>
    </row>
    <row r="261" spans="7:20" x14ac:dyDescent="0.25">
      <c r="G261" s="152"/>
      <c r="H261" s="23"/>
      <c r="I261" s="23"/>
      <c r="J261" s="23"/>
      <c r="O261" s="152"/>
      <c r="T261" s="23"/>
    </row>
    <row r="262" spans="7:20" x14ac:dyDescent="0.25">
      <c r="G262" s="152"/>
      <c r="H262" s="23"/>
      <c r="I262" s="23"/>
      <c r="J262" s="23"/>
      <c r="O262" s="152"/>
      <c r="T262" s="23"/>
    </row>
    <row r="263" spans="7:20" x14ac:dyDescent="0.25">
      <c r="G263" s="152"/>
      <c r="H263" s="23"/>
      <c r="I263" s="23"/>
      <c r="J263" s="23"/>
      <c r="O263" s="152"/>
      <c r="T263" s="23"/>
    </row>
    <row r="264" spans="7:20" x14ac:dyDescent="0.25">
      <c r="G264" s="152"/>
      <c r="H264" s="23"/>
      <c r="I264" s="23"/>
      <c r="J264" s="23"/>
      <c r="O264" s="152"/>
      <c r="T264" s="23"/>
    </row>
    <row r="265" spans="7:20" x14ac:dyDescent="0.25">
      <c r="G265" s="152"/>
      <c r="H265" s="23"/>
      <c r="I265" s="23"/>
      <c r="J265" s="23"/>
      <c r="O265" s="152"/>
      <c r="T265" s="23"/>
    </row>
    <row r="266" spans="7:20" x14ac:dyDescent="0.25">
      <c r="G266" s="152"/>
      <c r="H266" s="23"/>
      <c r="I266" s="23"/>
      <c r="J266" s="23"/>
      <c r="O266" s="152"/>
      <c r="T266" s="23"/>
    </row>
    <row r="267" spans="7:20" x14ac:dyDescent="0.25">
      <c r="G267" s="152"/>
      <c r="H267" s="23"/>
      <c r="I267" s="23"/>
      <c r="J267" s="23"/>
      <c r="O267" s="152"/>
      <c r="T267" s="23"/>
    </row>
    <row r="268" spans="7:20" x14ac:dyDescent="0.25">
      <c r="G268" s="152"/>
      <c r="H268" s="23"/>
      <c r="I268" s="23"/>
      <c r="J268" s="23"/>
      <c r="O268" s="152"/>
      <c r="T268" s="23"/>
    </row>
    <row r="269" spans="7:20" x14ac:dyDescent="0.25">
      <c r="G269" s="152"/>
      <c r="H269" s="23"/>
      <c r="I269" s="23"/>
      <c r="J269" s="23"/>
      <c r="O269" s="152"/>
      <c r="T269" s="23"/>
    </row>
    <row r="270" spans="7:20" x14ac:dyDescent="0.25">
      <c r="G270" s="152"/>
      <c r="H270" s="23"/>
      <c r="I270" s="23"/>
      <c r="J270" s="23"/>
      <c r="O270" s="152"/>
      <c r="T270" s="23"/>
    </row>
    <row r="271" spans="7:20" x14ac:dyDescent="0.25">
      <c r="G271" s="152"/>
      <c r="H271" s="23"/>
      <c r="I271" s="23"/>
      <c r="J271" s="23"/>
      <c r="O271" s="152"/>
      <c r="T271" s="23"/>
    </row>
    <row r="272" spans="7:20" x14ac:dyDescent="0.25">
      <c r="G272" s="152"/>
      <c r="H272" s="23"/>
      <c r="I272" s="23"/>
      <c r="J272" s="23"/>
      <c r="O272" s="152"/>
      <c r="T272" s="23"/>
    </row>
    <row r="273" spans="7:20" x14ac:dyDescent="0.25">
      <c r="G273" s="152"/>
      <c r="H273" s="23"/>
      <c r="I273" s="23"/>
      <c r="J273" s="23"/>
      <c r="O273" s="152"/>
      <c r="T273" s="23"/>
    </row>
    <row r="274" spans="7:20" x14ac:dyDescent="0.25">
      <c r="G274" s="152"/>
      <c r="H274" s="23"/>
      <c r="I274" s="23"/>
      <c r="J274" s="23"/>
      <c r="O274" s="152"/>
      <c r="T274" s="23"/>
    </row>
    <row r="275" spans="7:20" x14ac:dyDescent="0.25">
      <c r="G275" s="152"/>
      <c r="H275" s="23"/>
      <c r="I275" s="23"/>
      <c r="J275" s="23"/>
      <c r="O275" s="152"/>
      <c r="T275" s="23"/>
    </row>
    <row r="276" spans="7:20" x14ac:dyDescent="0.25">
      <c r="G276" s="152"/>
      <c r="H276" s="23"/>
      <c r="I276" s="23"/>
      <c r="J276" s="23"/>
      <c r="O276" s="152"/>
      <c r="T276" s="23"/>
    </row>
    <row r="277" spans="7:20" x14ac:dyDescent="0.25">
      <c r="G277" s="152"/>
      <c r="H277" s="23"/>
      <c r="I277" s="23"/>
      <c r="J277" s="23"/>
      <c r="O277" s="152"/>
      <c r="T277" s="23"/>
    </row>
    <row r="278" spans="7:20" x14ac:dyDescent="0.25">
      <c r="G278" s="152"/>
      <c r="H278" s="23"/>
      <c r="I278" s="23"/>
      <c r="J278" s="23"/>
      <c r="O278" s="152"/>
      <c r="T278" s="23"/>
    </row>
    <row r="279" spans="7:20" x14ac:dyDescent="0.25">
      <c r="G279" s="152"/>
      <c r="H279" s="23"/>
      <c r="I279" s="23"/>
      <c r="J279" s="23"/>
      <c r="O279" s="152"/>
      <c r="T279" s="23"/>
    </row>
    <row r="280" spans="7:20" x14ac:dyDescent="0.25">
      <c r="G280" s="152"/>
      <c r="H280" s="23"/>
      <c r="I280" s="23"/>
      <c r="J280" s="23"/>
      <c r="O280" s="152"/>
      <c r="T280" s="23"/>
    </row>
    <row r="281" spans="7:20" x14ac:dyDescent="0.25">
      <c r="G281" s="152"/>
      <c r="H281" s="23"/>
      <c r="I281" s="23"/>
      <c r="J281" s="23"/>
      <c r="O281" s="152"/>
      <c r="T281" s="23"/>
    </row>
    <row r="282" spans="7:20" x14ac:dyDescent="0.25">
      <c r="G282" s="152"/>
      <c r="H282" s="23"/>
      <c r="I282" s="23"/>
      <c r="J282" s="23"/>
      <c r="O282" s="152"/>
      <c r="T282" s="23"/>
    </row>
    <row r="283" spans="7:20" x14ac:dyDescent="0.25">
      <c r="G283" s="152"/>
      <c r="H283" s="23"/>
      <c r="I283" s="23"/>
      <c r="J283" s="23"/>
      <c r="O283" s="152"/>
      <c r="T283" s="23"/>
    </row>
    <row r="284" spans="7:20" x14ac:dyDescent="0.25">
      <c r="G284" s="152"/>
      <c r="H284" s="23"/>
      <c r="I284" s="23"/>
      <c r="J284" s="23"/>
      <c r="O284" s="152"/>
      <c r="T284" s="23"/>
    </row>
    <row r="285" spans="7:20" x14ac:dyDescent="0.25">
      <c r="G285" s="152"/>
      <c r="H285" s="23"/>
      <c r="I285" s="23"/>
      <c r="J285" s="23"/>
      <c r="O285" s="152"/>
      <c r="T285" s="23"/>
    </row>
    <row r="286" spans="7:20" x14ac:dyDescent="0.25">
      <c r="G286" s="152"/>
      <c r="H286" s="23"/>
      <c r="I286" s="23"/>
      <c r="J286" s="23"/>
      <c r="O286" s="152"/>
      <c r="T286" s="23"/>
    </row>
    <row r="287" spans="7:20" x14ac:dyDescent="0.25">
      <c r="G287" s="152"/>
      <c r="H287" s="23"/>
      <c r="I287" s="23"/>
      <c r="J287" s="23"/>
      <c r="O287" s="152"/>
      <c r="T287" s="23"/>
    </row>
    <row r="288" spans="7:20" x14ac:dyDescent="0.25">
      <c r="G288" s="152"/>
      <c r="H288" s="23"/>
      <c r="I288" s="23"/>
      <c r="J288" s="23"/>
      <c r="O288" s="152"/>
      <c r="T288" s="23"/>
    </row>
    <row r="289" spans="7:20" x14ac:dyDescent="0.25">
      <c r="G289" s="152"/>
      <c r="H289" s="23"/>
      <c r="I289" s="23"/>
      <c r="J289" s="23"/>
      <c r="O289" s="152"/>
      <c r="T289" s="23"/>
    </row>
    <row r="290" spans="7:20" x14ac:dyDescent="0.25">
      <c r="G290" s="152"/>
      <c r="H290" s="23"/>
      <c r="I290" s="23"/>
      <c r="J290" s="23"/>
      <c r="O290" s="152"/>
      <c r="T290" s="23"/>
    </row>
    <row r="291" spans="7:20" x14ac:dyDescent="0.25">
      <c r="G291" s="152"/>
      <c r="H291" s="23"/>
      <c r="I291" s="23"/>
      <c r="J291" s="23"/>
      <c r="O291" s="152"/>
      <c r="T291" s="23"/>
    </row>
    <row r="292" spans="7:20" x14ac:dyDescent="0.25">
      <c r="G292" s="152"/>
      <c r="H292" s="23"/>
      <c r="I292" s="23"/>
      <c r="J292" s="23"/>
      <c r="O292" s="152"/>
      <c r="T292" s="23"/>
    </row>
    <row r="293" spans="7:20" x14ac:dyDescent="0.25">
      <c r="G293" s="152"/>
      <c r="H293" s="23"/>
      <c r="I293" s="23"/>
      <c r="J293" s="23"/>
      <c r="O293" s="152"/>
      <c r="T293" s="23"/>
    </row>
    <row r="294" spans="7:20" x14ac:dyDescent="0.25">
      <c r="G294" s="152"/>
      <c r="H294" s="23"/>
      <c r="I294" s="23"/>
      <c r="J294" s="23"/>
      <c r="O294" s="152"/>
      <c r="T294" s="23"/>
    </row>
    <row r="295" spans="7:20" x14ac:dyDescent="0.25">
      <c r="G295" s="152"/>
      <c r="H295" s="23"/>
      <c r="I295" s="23"/>
      <c r="J295" s="23"/>
      <c r="O295" s="152"/>
      <c r="T295" s="23"/>
    </row>
    <row r="296" spans="7:20" x14ac:dyDescent="0.25">
      <c r="G296" s="152"/>
      <c r="H296" s="23"/>
      <c r="I296" s="23"/>
      <c r="J296" s="23"/>
      <c r="O296" s="152"/>
      <c r="T296" s="23"/>
    </row>
    <row r="297" spans="7:20" x14ac:dyDescent="0.25">
      <c r="G297" s="152"/>
      <c r="H297" s="23"/>
      <c r="I297" s="23"/>
      <c r="J297" s="23"/>
      <c r="O297" s="152"/>
      <c r="T297" s="23"/>
    </row>
    <row r="298" spans="7:20" x14ac:dyDescent="0.25">
      <c r="G298" s="152"/>
      <c r="H298" s="23"/>
      <c r="I298" s="23"/>
      <c r="J298" s="23"/>
      <c r="O298" s="152"/>
      <c r="T298" s="23"/>
    </row>
    <row r="299" spans="7:20" x14ac:dyDescent="0.25">
      <c r="G299" s="152"/>
      <c r="H299" s="23"/>
      <c r="I299" s="23"/>
      <c r="J299" s="23"/>
      <c r="O299" s="152"/>
      <c r="T299" s="23"/>
    </row>
    <row r="300" spans="7:20" x14ac:dyDescent="0.25">
      <c r="G300" s="152"/>
      <c r="H300" s="23"/>
      <c r="I300" s="23"/>
      <c r="J300" s="23"/>
      <c r="O300" s="152"/>
      <c r="T300" s="23"/>
    </row>
    <row r="301" spans="7:20" x14ac:dyDescent="0.25">
      <c r="G301" s="152"/>
      <c r="H301" s="23"/>
      <c r="I301" s="23"/>
      <c r="J301" s="23"/>
      <c r="O301" s="152"/>
      <c r="T301" s="23"/>
    </row>
    <row r="302" spans="7:20" x14ac:dyDescent="0.25">
      <c r="G302" s="152"/>
      <c r="H302" s="23"/>
      <c r="I302" s="23"/>
      <c r="J302" s="23"/>
      <c r="O302" s="152"/>
      <c r="T302" s="23"/>
    </row>
    <row r="303" spans="7:20" x14ac:dyDescent="0.25">
      <c r="G303" s="152"/>
      <c r="H303" s="23"/>
      <c r="I303" s="23"/>
      <c r="J303" s="23"/>
      <c r="O303" s="152"/>
      <c r="T303" s="23"/>
    </row>
    <row r="304" spans="7:20" x14ac:dyDescent="0.25">
      <c r="G304" s="152"/>
      <c r="H304" s="23"/>
      <c r="I304" s="23"/>
      <c r="J304" s="23"/>
      <c r="O304" s="152"/>
      <c r="T304" s="23"/>
    </row>
    <row r="305" spans="7:20" x14ac:dyDescent="0.25">
      <c r="G305" s="152"/>
      <c r="H305" s="23"/>
      <c r="I305" s="23"/>
      <c r="J305" s="23"/>
      <c r="O305" s="152"/>
      <c r="T305" s="23"/>
    </row>
    <row r="306" spans="7:20" x14ac:dyDescent="0.25">
      <c r="G306" s="152"/>
      <c r="H306" s="23"/>
      <c r="I306" s="23"/>
      <c r="J306" s="23"/>
      <c r="O306" s="152"/>
      <c r="T306" s="23"/>
    </row>
    <row r="307" spans="7:20" x14ac:dyDescent="0.25">
      <c r="G307" s="152"/>
      <c r="H307" s="23"/>
      <c r="I307" s="23"/>
      <c r="J307" s="23"/>
      <c r="O307" s="152"/>
      <c r="T307" s="23"/>
    </row>
    <row r="308" spans="7:20" x14ac:dyDescent="0.25">
      <c r="G308" s="152"/>
      <c r="H308" s="23"/>
      <c r="I308" s="23"/>
      <c r="J308" s="23"/>
      <c r="O308" s="152"/>
      <c r="T308" s="23"/>
    </row>
    <row r="309" spans="7:20" x14ac:dyDescent="0.25">
      <c r="G309" s="152"/>
      <c r="H309" s="23"/>
      <c r="I309" s="23"/>
      <c r="J309" s="23"/>
      <c r="O309" s="152"/>
      <c r="T309" s="23"/>
    </row>
    <row r="310" spans="7:20" x14ac:dyDescent="0.25">
      <c r="G310" s="152"/>
      <c r="H310" s="23"/>
      <c r="I310" s="23"/>
      <c r="J310" s="23"/>
      <c r="O310" s="152"/>
      <c r="T310" s="23"/>
    </row>
    <row r="311" spans="7:20" x14ac:dyDescent="0.25">
      <c r="G311" s="152"/>
      <c r="H311" s="23"/>
      <c r="I311" s="23"/>
      <c r="J311" s="23"/>
      <c r="O311" s="152"/>
      <c r="T311" s="23"/>
    </row>
    <row r="312" spans="7:20" x14ac:dyDescent="0.25">
      <c r="G312" s="152"/>
      <c r="H312" s="23"/>
      <c r="I312" s="23"/>
      <c r="J312" s="23"/>
      <c r="O312" s="152"/>
      <c r="T312" s="23"/>
    </row>
    <row r="313" spans="7:20" x14ac:dyDescent="0.25">
      <c r="G313" s="152"/>
      <c r="H313" s="23"/>
      <c r="I313" s="23"/>
      <c r="J313" s="23"/>
      <c r="O313" s="152"/>
      <c r="T313" s="23"/>
    </row>
    <row r="314" spans="7:20" x14ac:dyDescent="0.25">
      <c r="G314" s="152"/>
      <c r="H314" s="23"/>
      <c r="I314" s="23"/>
      <c r="J314" s="23"/>
      <c r="O314" s="152"/>
      <c r="T314" s="23"/>
    </row>
    <row r="315" spans="7:20" x14ac:dyDescent="0.25">
      <c r="G315" s="152"/>
      <c r="H315" s="23"/>
      <c r="I315" s="23"/>
      <c r="J315" s="23"/>
      <c r="O315" s="152"/>
      <c r="T315" s="23"/>
    </row>
    <row r="316" spans="7:20" x14ac:dyDescent="0.25">
      <c r="G316" s="152"/>
      <c r="H316" s="23"/>
      <c r="I316" s="23"/>
      <c r="J316" s="23"/>
      <c r="O316" s="152"/>
      <c r="T316" s="23"/>
    </row>
    <row r="317" spans="7:20" x14ac:dyDescent="0.25">
      <c r="G317" s="152"/>
      <c r="H317" s="23"/>
      <c r="I317" s="23"/>
      <c r="J317" s="23"/>
      <c r="O317" s="152"/>
      <c r="T317" s="23"/>
    </row>
    <row r="318" spans="7:20" x14ac:dyDescent="0.25">
      <c r="G318" s="152"/>
      <c r="H318" s="23"/>
      <c r="I318" s="23"/>
      <c r="J318" s="23"/>
      <c r="O318" s="152"/>
      <c r="T318" s="23"/>
    </row>
    <row r="319" spans="7:20" x14ac:dyDescent="0.25">
      <c r="G319" s="152"/>
      <c r="H319" s="23"/>
      <c r="I319" s="23"/>
      <c r="J319" s="23"/>
      <c r="O319" s="152"/>
      <c r="T319" s="23"/>
    </row>
    <row r="320" spans="7:20" x14ac:dyDescent="0.25">
      <c r="G320" s="152"/>
      <c r="H320" s="23"/>
      <c r="I320" s="23"/>
      <c r="J320" s="23"/>
      <c r="O320" s="152"/>
      <c r="T320" s="23"/>
    </row>
    <row r="321" spans="7:20" x14ac:dyDescent="0.25">
      <c r="G321" s="152"/>
      <c r="H321" s="23"/>
      <c r="I321" s="23"/>
      <c r="J321" s="23"/>
      <c r="O321" s="152"/>
      <c r="T321" s="23"/>
    </row>
    <row r="322" spans="7:20" x14ac:dyDescent="0.25">
      <c r="G322" s="152"/>
      <c r="H322" s="23"/>
      <c r="I322" s="23"/>
      <c r="J322" s="23"/>
      <c r="O322" s="152"/>
      <c r="T322" s="23"/>
    </row>
    <row r="323" spans="7:20" x14ac:dyDescent="0.25">
      <c r="G323" s="152"/>
      <c r="H323" s="23"/>
      <c r="I323" s="23"/>
      <c r="J323" s="23"/>
      <c r="O323" s="152"/>
      <c r="T323" s="23"/>
    </row>
    <row r="324" spans="7:20" x14ac:dyDescent="0.25">
      <c r="G324" s="152"/>
      <c r="H324" s="23"/>
      <c r="I324" s="23"/>
      <c r="J324" s="23"/>
      <c r="O324" s="152"/>
      <c r="T324" s="23"/>
    </row>
    <row r="325" spans="7:20" x14ac:dyDescent="0.25">
      <c r="G325" s="152"/>
      <c r="H325" s="23"/>
      <c r="I325" s="23"/>
      <c r="J325" s="23"/>
      <c r="O325" s="152"/>
      <c r="T325" s="23"/>
    </row>
    <row r="326" spans="7:20" x14ac:dyDescent="0.25">
      <c r="G326" s="152"/>
      <c r="H326" s="23"/>
      <c r="I326" s="23"/>
      <c r="J326" s="23"/>
      <c r="O326" s="152"/>
      <c r="T326" s="23"/>
    </row>
    <row r="327" spans="7:20" x14ac:dyDescent="0.25">
      <c r="G327" s="152"/>
      <c r="H327" s="23"/>
      <c r="I327" s="23"/>
      <c r="J327" s="23"/>
      <c r="O327" s="152"/>
      <c r="T327" s="23"/>
    </row>
    <row r="328" spans="7:20" x14ac:dyDescent="0.25">
      <c r="G328" s="152"/>
      <c r="H328" s="23"/>
      <c r="I328" s="23"/>
      <c r="J328" s="23"/>
      <c r="O328" s="152"/>
      <c r="T328" s="23"/>
    </row>
    <row r="329" spans="7:20" x14ac:dyDescent="0.25">
      <c r="G329" s="152"/>
      <c r="H329" s="23"/>
      <c r="I329" s="23"/>
      <c r="J329" s="23"/>
      <c r="O329" s="152"/>
      <c r="T329" s="23"/>
    </row>
    <row r="330" spans="7:20" x14ac:dyDescent="0.25">
      <c r="G330" s="152"/>
      <c r="H330" s="23"/>
      <c r="I330" s="23"/>
      <c r="J330" s="23"/>
      <c r="O330" s="152"/>
      <c r="T330" s="23"/>
    </row>
    <row r="331" spans="7:20" x14ac:dyDescent="0.25">
      <c r="G331" s="152"/>
      <c r="H331" s="23"/>
      <c r="I331" s="23"/>
      <c r="J331" s="23"/>
      <c r="O331" s="152"/>
      <c r="T331" s="23"/>
    </row>
    <row r="332" spans="7:20" x14ac:dyDescent="0.25">
      <c r="G332" s="152"/>
      <c r="H332" s="23"/>
      <c r="I332" s="23"/>
      <c r="J332" s="23"/>
      <c r="O332" s="152"/>
      <c r="T332" s="23"/>
    </row>
    <row r="333" spans="7:20" x14ac:dyDescent="0.25">
      <c r="G333" s="152"/>
      <c r="H333" s="23"/>
      <c r="I333" s="23"/>
      <c r="J333" s="23"/>
      <c r="O333" s="152"/>
      <c r="T333" s="23"/>
    </row>
    <row r="334" spans="7:20" x14ac:dyDescent="0.25">
      <c r="G334" s="152"/>
      <c r="H334" s="23"/>
      <c r="I334" s="23"/>
      <c r="J334" s="23"/>
      <c r="O334" s="152"/>
      <c r="T334" s="23"/>
    </row>
    <row r="335" spans="7:20" x14ac:dyDescent="0.25">
      <c r="G335" s="152"/>
      <c r="H335" s="23"/>
      <c r="I335" s="23"/>
      <c r="J335" s="23"/>
      <c r="O335" s="152"/>
      <c r="T335" s="23"/>
    </row>
    <row r="336" spans="7:20" x14ac:dyDescent="0.25">
      <c r="G336" s="152"/>
      <c r="H336" s="23"/>
      <c r="I336" s="23"/>
      <c r="J336" s="23"/>
      <c r="O336" s="152"/>
      <c r="T336" s="23"/>
    </row>
    <row r="337" spans="7:20" x14ac:dyDescent="0.25">
      <c r="G337" s="152"/>
      <c r="H337" s="23"/>
      <c r="I337" s="23"/>
      <c r="J337" s="23"/>
      <c r="O337" s="152"/>
      <c r="T337" s="23"/>
    </row>
    <row r="338" spans="7:20" x14ac:dyDescent="0.25">
      <c r="G338" s="152"/>
      <c r="H338" s="23"/>
      <c r="I338" s="23"/>
      <c r="J338" s="23"/>
      <c r="O338" s="152"/>
      <c r="T338" s="23"/>
    </row>
    <row r="339" spans="7:20" x14ac:dyDescent="0.25">
      <c r="G339" s="152"/>
      <c r="H339" s="23"/>
      <c r="I339" s="23"/>
      <c r="J339" s="23"/>
      <c r="O339" s="152"/>
      <c r="T339" s="23"/>
    </row>
    <row r="340" spans="7:20" x14ac:dyDescent="0.25">
      <c r="G340" s="152"/>
      <c r="H340" s="23"/>
      <c r="I340" s="23"/>
      <c r="J340" s="23"/>
      <c r="O340" s="152"/>
      <c r="T340" s="23"/>
    </row>
    <row r="341" spans="7:20" x14ac:dyDescent="0.25">
      <c r="G341" s="152"/>
      <c r="H341" s="23"/>
      <c r="I341" s="23"/>
      <c r="J341" s="23"/>
      <c r="O341" s="152"/>
      <c r="T341" s="23"/>
    </row>
    <row r="342" spans="7:20" x14ac:dyDescent="0.25">
      <c r="G342" s="152"/>
      <c r="H342" s="23"/>
      <c r="I342" s="23"/>
      <c r="J342" s="23"/>
      <c r="O342" s="152"/>
      <c r="T342" s="23"/>
    </row>
    <row r="343" spans="7:20" x14ac:dyDescent="0.25">
      <c r="G343" s="152"/>
      <c r="H343" s="23"/>
      <c r="I343" s="23"/>
      <c r="J343" s="23"/>
      <c r="O343" s="152"/>
      <c r="T343" s="23"/>
    </row>
    <row r="344" spans="7:20" x14ac:dyDescent="0.25">
      <c r="G344" s="152"/>
      <c r="H344" s="23"/>
      <c r="I344" s="23"/>
      <c r="J344" s="23"/>
      <c r="O344" s="152"/>
      <c r="T344" s="23"/>
    </row>
    <row r="345" spans="7:20" x14ac:dyDescent="0.25">
      <c r="G345" s="152"/>
      <c r="H345" s="23"/>
      <c r="I345" s="23"/>
      <c r="J345" s="23"/>
      <c r="O345" s="152"/>
      <c r="T345" s="23"/>
    </row>
    <row r="346" spans="7:20" x14ac:dyDescent="0.25">
      <c r="G346" s="152"/>
      <c r="H346" s="23"/>
      <c r="I346" s="23"/>
      <c r="J346" s="23"/>
      <c r="O346" s="152"/>
      <c r="T346" s="23"/>
    </row>
    <row r="347" spans="7:20" x14ac:dyDescent="0.25">
      <c r="G347" s="152"/>
      <c r="H347" s="23"/>
      <c r="I347" s="23"/>
      <c r="J347" s="23"/>
      <c r="O347" s="152"/>
      <c r="T347" s="23"/>
    </row>
    <row r="348" spans="7:20" x14ac:dyDescent="0.25">
      <c r="G348" s="152"/>
      <c r="H348" s="23"/>
      <c r="I348" s="23"/>
      <c r="J348" s="23"/>
      <c r="O348" s="152"/>
      <c r="T348" s="23"/>
    </row>
    <row r="349" spans="7:20" x14ac:dyDescent="0.25">
      <c r="G349" s="152"/>
      <c r="H349" s="23"/>
      <c r="I349" s="23"/>
      <c r="J349" s="23"/>
      <c r="O349" s="152"/>
      <c r="T349" s="23"/>
    </row>
    <row r="350" spans="7:20" x14ac:dyDescent="0.25">
      <c r="G350" s="152"/>
      <c r="H350" s="23"/>
      <c r="I350" s="23"/>
      <c r="J350" s="23"/>
      <c r="O350" s="152"/>
      <c r="T350" s="23"/>
    </row>
    <row r="351" spans="7:20" x14ac:dyDescent="0.25">
      <c r="G351" s="152"/>
      <c r="H351" s="23"/>
      <c r="I351" s="23"/>
      <c r="J351" s="23"/>
      <c r="O351" s="152"/>
      <c r="T351" s="23"/>
    </row>
    <row r="352" spans="7:20" x14ac:dyDescent="0.25">
      <c r="G352" s="152"/>
      <c r="H352" s="23"/>
      <c r="I352" s="23"/>
      <c r="J352" s="23"/>
      <c r="O352" s="152"/>
      <c r="T352" s="23"/>
    </row>
    <row r="353" spans="7:20" x14ac:dyDescent="0.25">
      <c r="G353" s="152"/>
      <c r="H353" s="23"/>
      <c r="I353" s="23"/>
      <c r="J353" s="23"/>
      <c r="O353" s="152"/>
      <c r="T353" s="23"/>
    </row>
    <row r="354" spans="7:20" x14ac:dyDescent="0.25">
      <c r="G354" s="152"/>
      <c r="H354" s="23"/>
      <c r="I354" s="23"/>
      <c r="J354" s="23"/>
      <c r="O354" s="152"/>
      <c r="T354" s="23"/>
    </row>
    <row r="355" spans="7:20" x14ac:dyDescent="0.25">
      <c r="G355" s="152"/>
      <c r="H355" s="23"/>
      <c r="I355" s="23"/>
      <c r="J355" s="23"/>
      <c r="O355" s="152"/>
      <c r="T355" s="23"/>
    </row>
    <row r="356" spans="7:20" x14ac:dyDescent="0.25">
      <c r="G356" s="152"/>
      <c r="H356" s="23"/>
      <c r="I356" s="23"/>
      <c r="J356" s="23"/>
      <c r="O356" s="152"/>
      <c r="T356" s="23"/>
    </row>
    <row r="357" spans="7:20" x14ac:dyDescent="0.25">
      <c r="G357" s="152"/>
      <c r="H357" s="23"/>
      <c r="I357" s="23"/>
      <c r="J357" s="23"/>
      <c r="O357" s="152"/>
      <c r="T357" s="23"/>
    </row>
    <row r="358" spans="7:20" x14ac:dyDescent="0.25">
      <c r="G358" s="152"/>
      <c r="H358" s="23"/>
      <c r="I358" s="23"/>
      <c r="J358" s="23"/>
      <c r="O358" s="152"/>
      <c r="T358" s="23"/>
    </row>
    <row r="359" spans="7:20" x14ac:dyDescent="0.25">
      <c r="G359" s="152"/>
      <c r="H359" s="23"/>
      <c r="I359" s="23"/>
      <c r="J359" s="23"/>
      <c r="O359" s="152"/>
      <c r="T359" s="23"/>
    </row>
    <row r="360" spans="7:20" x14ac:dyDescent="0.25">
      <c r="G360" s="152"/>
      <c r="H360" s="23"/>
      <c r="I360" s="23"/>
      <c r="J360" s="23"/>
      <c r="O360" s="152"/>
      <c r="T360" s="23"/>
    </row>
    <row r="361" spans="7:20" x14ac:dyDescent="0.25">
      <c r="G361" s="152"/>
      <c r="H361" s="23"/>
      <c r="I361" s="23"/>
      <c r="J361" s="23"/>
      <c r="O361" s="152"/>
      <c r="T361" s="23"/>
    </row>
    <row r="362" spans="7:20" x14ac:dyDescent="0.25">
      <c r="G362" s="152"/>
      <c r="H362" s="23"/>
      <c r="I362" s="23"/>
      <c r="J362" s="23"/>
      <c r="O362" s="152"/>
      <c r="T362" s="23"/>
    </row>
    <row r="363" spans="7:20" x14ac:dyDescent="0.25">
      <c r="G363" s="152"/>
      <c r="H363" s="23"/>
      <c r="I363" s="23"/>
      <c r="J363" s="23"/>
      <c r="O363" s="152"/>
      <c r="T363" s="23"/>
    </row>
    <row r="364" spans="7:20" x14ac:dyDescent="0.25">
      <c r="G364" s="152"/>
      <c r="H364" s="23"/>
      <c r="I364" s="23"/>
      <c r="J364" s="23"/>
      <c r="O364" s="152"/>
      <c r="T364" s="23"/>
    </row>
    <row r="365" spans="7:20" x14ac:dyDescent="0.25">
      <c r="G365" s="152"/>
      <c r="H365" s="23"/>
      <c r="I365" s="23"/>
      <c r="J365" s="23"/>
      <c r="O365" s="152"/>
      <c r="T365" s="23"/>
    </row>
    <row r="366" spans="7:20" x14ac:dyDescent="0.25">
      <c r="G366" s="152"/>
      <c r="H366" s="23"/>
      <c r="I366" s="23"/>
      <c r="J366" s="23"/>
      <c r="O366" s="152"/>
      <c r="T366" s="23"/>
    </row>
    <row r="367" spans="7:20" x14ac:dyDescent="0.25">
      <c r="G367" s="152"/>
      <c r="H367" s="23"/>
      <c r="I367" s="23"/>
      <c r="J367" s="23"/>
      <c r="O367" s="152"/>
      <c r="T367" s="23"/>
    </row>
    <row r="368" spans="7:20" x14ac:dyDescent="0.25">
      <c r="G368" s="152"/>
      <c r="H368" s="23"/>
      <c r="I368" s="23"/>
      <c r="J368" s="23"/>
      <c r="O368" s="152"/>
      <c r="T368" s="23"/>
    </row>
    <row r="369" spans="7:20" x14ac:dyDescent="0.25">
      <c r="G369" s="152"/>
      <c r="H369" s="23"/>
      <c r="I369" s="23"/>
      <c r="J369" s="23"/>
      <c r="O369" s="152"/>
      <c r="T369" s="23"/>
    </row>
    <row r="370" spans="7:20" x14ac:dyDescent="0.25">
      <c r="G370" s="152"/>
      <c r="H370" s="23"/>
      <c r="I370" s="23"/>
      <c r="J370" s="23"/>
      <c r="O370" s="152"/>
      <c r="T370" s="23"/>
    </row>
    <row r="371" spans="7:20" x14ac:dyDescent="0.25">
      <c r="G371" s="152"/>
      <c r="H371" s="23"/>
      <c r="I371" s="23"/>
      <c r="J371" s="23"/>
      <c r="O371" s="152"/>
      <c r="T371" s="23"/>
    </row>
    <row r="372" spans="7:20" x14ac:dyDescent="0.25">
      <c r="G372" s="152"/>
      <c r="H372" s="23"/>
      <c r="I372" s="23"/>
      <c r="J372" s="23"/>
      <c r="O372" s="152"/>
      <c r="T372" s="23"/>
    </row>
    <row r="373" spans="7:20" x14ac:dyDescent="0.25">
      <c r="G373" s="152"/>
      <c r="H373" s="23"/>
      <c r="I373" s="23"/>
      <c r="J373" s="23"/>
      <c r="O373" s="152"/>
      <c r="T373" s="23"/>
    </row>
    <row r="374" spans="7:20" x14ac:dyDescent="0.25">
      <c r="G374" s="152"/>
      <c r="H374" s="23"/>
      <c r="I374" s="23"/>
      <c r="J374" s="23"/>
      <c r="O374" s="152"/>
      <c r="T374" s="23"/>
    </row>
    <row r="375" spans="7:20" x14ac:dyDescent="0.25">
      <c r="G375" s="152"/>
      <c r="H375" s="23"/>
      <c r="I375" s="23"/>
      <c r="J375" s="23"/>
      <c r="O375" s="152"/>
      <c r="T375" s="23"/>
    </row>
    <row r="376" spans="7:20" x14ac:dyDescent="0.25">
      <c r="G376" s="152"/>
      <c r="H376" s="23"/>
      <c r="I376" s="23"/>
      <c r="J376" s="23"/>
      <c r="O376" s="152"/>
      <c r="T376" s="23"/>
    </row>
    <row r="377" spans="7:20" x14ac:dyDescent="0.25">
      <c r="G377" s="152"/>
      <c r="H377" s="23"/>
      <c r="I377" s="23"/>
      <c r="J377" s="23"/>
      <c r="O377" s="152"/>
      <c r="T377" s="23"/>
    </row>
    <row r="378" spans="7:20" x14ac:dyDescent="0.25">
      <c r="G378" s="152"/>
      <c r="H378" s="23"/>
      <c r="I378" s="23"/>
      <c r="J378" s="23"/>
      <c r="O378" s="152"/>
      <c r="T378" s="23"/>
    </row>
    <row r="379" spans="7:20" x14ac:dyDescent="0.25">
      <c r="G379" s="152"/>
      <c r="H379" s="23"/>
      <c r="I379" s="23"/>
      <c r="J379" s="23"/>
      <c r="O379" s="152"/>
      <c r="T379" s="23"/>
    </row>
    <row r="380" spans="7:20" x14ac:dyDescent="0.25">
      <c r="G380" s="152"/>
      <c r="H380" s="23"/>
      <c r="I380" s="23"/>
      <c r="J380" s="23"/>
      <c r="O380" s="152"/>
      <c r="T380" s="23"/>
    </row>
    <row r="381" spans="7:20" x14ac:dyDescent="0.25">
      <c r="G381" s="152"/>
      <c r="H381" s="23"/>
      <c r="I381" s="23"/>
      <c r="J381" s="23"/>
      <c r="O381" s="152"/>
      <c r="T381" s="23"/>
    </row>
    <row r="382" spans="7:20" x14ac:dyDescent="0.25">
      <c r="G382" s="152"/>
      <c r="H382" s="23"/>
      <c r="I382" s="23"/>
      <c r="J382" s="23"/>
      <c r="O382" s="152"/>
      <c r="T382" s="23"/>
    </row>
    <row r="383" spans="7:20" x14ac:dyDescent="0.25">
      <c r="G383" s="152"/>
      <c r="H383" s="23"/>
      <c r="I383" s="23"/>
      <c r="J383" s="23"/>
      <c r="O383" s="152"/>
      <c r="T383" s="23"/>
    </row>
    <row r="384" spans="7:20" x14ac:dyDescent="0.25">
      <c r="G384" s="152"/>
      <c r="H384" s="23"/>
      <c r="I384" s="23"/>
      <c r="J384" s="23"/>
      <c r="O384" s="152"/>
      <c r="T384" s="23"/>
    </row>
    <row r="385" spans="7:20" x14ac:dyDescent="0.25">
      <c r="G385" s="152"/>
      <c r="H385" s="23"/>
      <c r="I385" s="23"/>
      <c r="J385" s="23"/>
      <c r="O385" s="152"/>
      <c r="T385" s="23"/>
    </row>
    <row r="386" spans="7:20" x14ac:dyDescent="0.25">
      <c r="G386" s="152"/>
      <c r="H386" s="23"/>
      <c r="I386" s="23"/>
      <c r="J386" s="23"/>
      <c r="O386" s="152"/>
      <c r="T386" s="23"/>
    </row>
    <row r="387" spans="7:20" x14ac:dyDescent="0.25">
      <c r="G387" s="152"/>
      <c r="H387" s="23"/>
      <c r="I387" s="23"/>
      <c r="J387" s="23"/>
      <c r="O387" s="152"/>
      <c r="T387" s="23"/>
    </row>
    <row r="388" spans="7:20" x14ac:dyDescent="0.25">
      <c r="G388" s="152"/>
      <c r="H388" s="23"/>
      <c r="I388" s="23"/>
      <c r="J388" s="23"/>
      <c r="O388" s="152"/>
      <c r="T388" s="23"/>
    </row>
    <row r="389" spans="7:20" x14ac:dyDescent="0.25">
      <c r="G389" s="152"/>
      <c r="H389" s="23"/>
      <c r="I389" s="23"/>
      <c r="J389" s="23"/>
      <c r="O389" s="152"/>
      <c r="T389" s="23"/>
    </row>
    <row r="390" spans="7:20" x14ac:dyDescent="0.25">
      <c r="G390" s="152"/>
      <c r="H390" s="23"/>
      <c r="I390" s="23"/>
      <c r="J390" s="23"/>
      <c r="O390" s="152"/>
      <c r="T390" s="23"/>
    </row>
    <row r="391" spans="7:20" x14ac:dyDescent="0.25">
      <c r="G391" s="152"/>
      <c r="H391" s="23"/>
      <c r="I391" s="23"/>
      <c r="J391" s="23"/>
      <c r="O391" s="152"/>
      <c r="T391" s="23"/>
    </row>
    <row r="392" spans="7:20" x14ac:dyDescent="0.25">
      <c r="G392" s="152"/>
      <c r="H392" s="23"/>
      <c r="I392" s="23"/>
      <c r="J392" s="23"/>
      <c r="O392" s="152"/>
      <c r="T392" s="23"/>
    </row>
    <row r="393" spans="7:20" x14ac:dyDescent="0.25">
      <c r="G393" s="152"/>
      <c r="H393" s="23"/>
      <c r="I393" s="23"/>
      <c r="J393" s="23"/>
      <c r="O393" s="152"/>
      <c r="T393" s="23"/>
    </row>
    <row r="394" spans="7:20" x14ac:dyDescent="0.25">
      <c r="G394" s="152"/>
      <c r="H394" s="23"/>
      <c r="I394" s="23"/>
      <c r="J394" s="23"/>
      <c r="O394" s="152"/>
      <c r="T394" s="23"/>
    </row>
    <row r="395" spans="7:20" x14ac:dyDescent="0.25">
      <c r="G395" s="152"/>
      <c r="H395" s="23"/>
      <c r="I395" s="23"/>
      <c r="J395" s="23"/>
      <c r="O395" s="152"/>
      <c r="T395" s="23"/>
    </row>
    <row r="396" spans="7:20" x14ac:dyDescent="0.25">
      <c r="G396" s="152"/>
      <c r="H396" s="23"/>
      <c r="I396" s="23"/>
      <c r="J396" s="23"/>
      <c r="O396" s="152"/>
      <c r="T396" s="23"/>
    </row>
    <row r="397" spans="7:20" x14ac:dyDescent="0.25">
      <c r="G397" s="152"/>
      <c r="H397" s="23"/>
      <c r="I397" s="23"/>
      <c r="J397" s="23"/>
      <c r="O397" s="152"/>
      <c r="T397" s="23"/>
    </row>
    <row r="398" spans="7:20" x14ac:dyDescent="0.25">
      <c r="G398" s="152"/>
      <c r="H398" s="23"/>
      <c r="I398" s="23"/>
      <c r="J398" s="23"/>
      <c r="O398" s="152"/>
      <c r="T398" s="23"/>
    </row>
    <row r="399" spans="7:20" x14ac:dyDescent="0.25">
      <c r="G399" s="152"/>
      <c r="H399" s="23"/>
      <c r="I399" s="23"/>
      <c r="J399" s="23"/>
      <c r="O399" s="152"/>
      <c r="T399" s="23"/>
    </row>
    <row r="400" spans="7:20" x14ac:dyDescent="0.25">
      <c r="G400" s="152"/>
      <c r="H400" s="23"/>
      <c r="I400" s="23"/>
      <c r="J400" s="23"/>
      <c r="O400" s="152"/>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3.28515625" style="116" hidden="1" customWidth="1"/>
    <col min="4" max="4" width="27" style="116" hidden="1" customWidth="1"/>
    <col min="5" max="5" width="14.7109375" style="116" hidden="1" customWidth="1"/>
    <col min="6" max="6" width="10.28515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D1" s="197"/>
      <c r="G1" s="262"/>
      <c r="H1" s="262"/>
      <c r="I1" s="262"/>
      <c r="J1" s="262"/>
      <c r="K1" s="262"/>
      <c r="T1" s="153"/>
    </row>
    <row r="2" spans="1:20" s="18" customFormat="1" ht="24" hidden="1" customHeight="1" x14ac:dyDescent="0.25">
      <c r="A2" s="209"/>
      <c r="C2" s="19"/>
      <c r="D2" s="19"/>
      <c r="E2" s="19"/>
      <c r="T2" s="153"/>
    </row>
    <row r="3" spans="1:20" s="20" customFormat="1" ht="39" customHeight="1" thickBot="1" x14ac:dyDescent="0.3">
      <c r="A3" s="209"/>
      <c r="D3" s="123" t="s">
        <v>249</v>
      </c>
      <c r="E3" s="123" t="s">
        <v>248</v>
      </c>
      <c r="T3" s="154"/>
    </row>
    <row r="4" spans="1:20" s="20" customFormat="1" ht="30" customHeight="1" thickTop="1" thickBot="1" x14ac:dyDescent="0.3">
      <c r="A4" s="209"/>
      <c r="C4" s="21"/>
      <c r="D4" s="21"/>
      <c r="E4" s="21"/>
      <c r="F4" s="21"/>
      <c r="G4" s="155" t="s">
        <v>235</v>
      </c>
      <c r="H4" s="160" t="s">
        <v>247</v>
      </c>
      <c r="I4" s="161" t="s">
        <v>236</v>
      </c>
      <c r="J4" s="161" t="s">
        <v>237</v>
      </c>
      <c r="K4" s="155" t="s">
        <v>238</v>
      </c>
      <c r="L4" s="161" t="s">
        <v>239</v>
      </c>
      <c r="M4" s="161" t="s">
        <v>240</v>
      </c>
      <c r="N4" s="161" t="s">
        <v>242</v>
      </c>
      <c r="O4" s="161" t="s">
        <v>241</v>
      </c>
      <c r="P4" s="162" t="s">
        <v>243</v>
      </c>
      <c r="Q4" s="162" t="s">
        <v>244</v>
      </c>
      <c r="R4" s="162" t="s">
        <v>245</v>
      </c>
      <c r="S4" s="162" t="s">
        <v>246</v>
      </c>
      <c r="T4" s="162" t="s">
        <v>255</v>
      </c>
    </row>
    <row r="5" spans="1:20" s="20" customFormat="1" ht="19.5" customHeight="1" thickTop="1" x14ac:dyDescent="0.25">
      <c r="A5" s="209"/>
      <c r="C5" s="21"/>
      <c r="D5" s="21"/>
      <c r="E5" s="21"/>
      <c r="F5" s="21"/>
      <c r="G5" s="152"/>
      <c r="H5" s="23"/>
      <c r="I5" s="23"/>
      <c r="J5" s="152"/>
      <c r="K5" s="152"/>
      <c r="L5" s="23"/>
      <c r="M5" s="23"/>
      <c r="N5" s="23"/>
      <c r="O5" s="152"/>
      <c r="P5" s="23"/>
      <c r="Q5" s="23"/>
      <c r="R5" s="23"/>
      <c r="S5" s="23"/>
      <c r="T5" s="23"/>
    </row>
    <row r="6" spans="1:20" s="20" customFormat="1" ht="19.5" customHeight="1" x14ac:dyDescent="0.25">
      <c r="A6" s="209"/>
      <c r="C6" s="21"/>
      <c r="D6" s="21"/>
      <c r="E6" s="21"/>
      <c r="F6" s="21"/>
      <c r="G6" s="152"/>
      <c r="H6" s="23"/>
      <c r="I6" s="23"/>
      <c r="J6" s="152"/>
      <c r="O6" s="152"/>
      <c r="T6" s="23"/>
    </row>
    <row r="7" spans="1:20" s="20" customFormat="1" ht="19.5" customHeight="1" x14ac:dyDescent="0.25">
      <c r="A7" s="209"/>
      <c r="C7" s="21"/>
      <c r="D7" s="21"/>
      <c r="E7" s="21"/>
      <c r="F7" s="21"/>
      <c r="G7" s="152"/>
      <c r="H7" s="23"/>
      <c r="I7" s="23"/>
      <c r="J7" s="152"/>
      <c r="O7" s="152"/>
      <c r="T7" s="23"/>
    </row>
    <row r="8" spans="1:20" s="20" customFormat="1" ht="19.5" customHeight="1" x14ac:dyDescent="0.25">
      <c r="A8" s="209"/>
      <c r="C8" s="21"/>
      <c r="D8" s="21"/>
      <c r="E8" s="21"/>
      <c r="F8" s="21"/>
      <c r="G8" s="152"/>
      <c r="H8" s="23"/>
      <c r="I8" s="23"/>
      <c r="J8" s="152"/>
      <c r="O8" s="152"/>
      <c r="T8" s="23"/>
    </row>
    <row r="9" spans="1:20" s="20" customFormat="1" ht="19.5" customHeight="1" x14ac:dyDescent="0.25">
      <c r="A9" s="209"/>
      <c r="C9" s="21"/>
      <c r="D9" s="21"/>
      <c r="E9" s="21"/>
      <c r="F9" s="21"/>
      <c r="G9" s="152"/>
      <c r="H9" s="23"/>
      <c r="I9" s="23"/>
      <c r="J9" s="152"/>
      <c r="O9" s="152"/>
      <c r="T9" s="23"/>
    </row>
    <row r="10" spans="1:20" s="20" customFormat="1" ht="19.5" customHeight="1" x14ac:dyDescent="0.25">
      <c r="A10" s="209"/>
      <c r="C10" s="21"/>
      <c r="D10" s="21"/>
      <c r="E10" s="21"/>
      <c r="F10" s="21"/>
      <c r="G10" s="152"/>
      <c r="H10" s="23"/>
      <c r="I10" s="23"/>
      <c r="J10" s="152"/>
      <c r="O10" s="152"/>
      <c r="T10" s="23"/>
    </row>
    <row r="11" spans="1:20" s="20" customFormat="1" ht="19.5" customHeight="1" x14ac:dyDescent="0.25">
      <c r="A11" s="209"/>
      <c r="C11" s="21"/>
      <c r="D11" s="21"/>
      <c r="E11" s="21"/>
      <c r="F11" s="21"/>
      <c r="G11" s="152"/>
      <c r="H11" s="23"/>
      <c r="I11" s="23"/>
      <c r="J11" s="152"/>
      <c r="O11" s="152"/>
      <c r="T11" s="23"/>
    </row>
    <row r="12" spans="1:20" s="20" customFormat="1" ht="19.5" customHeight="1" x14ac:dyDescent="0.25">
      <c r="A12" s="209"/>
      <c r="C12" s="21"/>
      <c r="D12" s="21"/>
      <c r="E12" s="21"/>
      <c r="F12" s="21"/>
      <c r="G12" s="152"/>
      <c r="H12" s="23"/>
      <c r="I12" s="23"/>
      <c r="J12" s="152"/>
      <c r="O12" s="152"/>
      <c r="T12" s="23"/>
    </row>
    <row r="13" spans="1:20" s="20" customFormat="1" ht="19.5" customHeight="1" x14ac:dyDescent="0.25">
      <c r="A13" s="209"/>
      <c r="C13" s="21"/>
      <c r="D13" s="21"/>
      <c r="E13" s="21"/>
      <c r="F13" s="21"/>
      <c r="G13" s="152"/>
      <c r="H13" s="23"/>
      <c r="I13" s="23"/>
      <c r="J13" s="152"/>
      <c r="O13" s="152"/>
      <c r="T13" s="23"/>
    </row>
    <row r="14" spans="1:20" s="20" customFormat="1" ht="19.5" customHeight="1" x14ac:dyDescent="0.25">
      <c r="A14" s="209"/>
      <c r="C14" s="21"/>
      <c r="D14" s="21"/>
      <c r="E14" s="21"/>
      <c r="F14" s="21"/>
      <c r="G14" s="152"/>
      <c r="H14" s="23"/>
      <c r="I14" s="23"/>
      <c r="J14" s="152"/>
      <c r="O14" s="152"/>
      <c r="T14" s="23"/>
    </row>
    <row r="15" spans="1:20" s="20" customFormat="1" ht="19.5" customHeight="1" x14ac:dyDescent="0.25">
      <c r="A15" s="209"/>
      <c r="C15" s="21"/>
      <c r="D15" s="21"/>
      <c r="E15" s="21"/>
      <c r="F15" s="21"/>
      <c r="G15" s="152"/>
      <c r="H15" s="23"/>
      <c r="I15" s="23"/>
      <c r="J15" s="152"/>
      <c r="O15" s="152"/>
      <c r="T15" s="23"/>
    </row>
    <row r="16" spans="1:20" s="20" customFormat="1" ht="19.5" customHeight="1" x14ac:dyDescent="0.25">
      <c r="A16" s="209"/>
      <c r="C16" s="21"/>
      <c r="D16" s="21"/>
      <c r="E16" s="21"/>
      <c r="F16" s="21"/>
      <c r="G16" s="152"/>
      <c r="H16" s="23"/>
      <c r="I16" s="23"/>
      <c r="J16" s="152"/>
      <c r="O16" s="152"/>
      <c r="T16" s="23"/>
    </row>
    <row r="17" spans="1:20" s="20" customFormat="1" ht="19.5" customHeight="1" x14ac:dyDescent="0.25">
      <c r="A17" s="209"/>
      <c r="C17" s="21"/>
      <c r="D17" s="131"/>
      <c r="E17" s="132"/>
      <c r="F17" s="21"/>
      <c r="G17" s="152"/>
      <c r="H17" s="23"/>
      <c r="I17" s="23"/>
      <c r="J17" s="152"/>
      <c r="O17" s="152"/>
      <c r="T17" s="23"/>
    </row>
    <row r="18" spans="1:20" s="20" customFormat="1" ht="19.5" customHeight="1" x14ac:dyDescent="0.25">
      <c r="A18" s="209"/>
      <c r="C18" s="21"/>
      <c r="D18" s="131"/>
      <c r="E18" s="132"/>
      <c r="F18" s="21"/>
      <c r="G18" s="152"/>
      <c r="H18" s="23"/>
      <c r="I18" s="23"/>
      <c r="J18" s="152"/>
      <c r="O18" s="152"/>
      <c r="T18" s="23"/>
    </row>
    <row r="19" spans="1:20" s="20" customFormat="1" ht="19.5" customHeight="1" x14ac:dyDescent="0.25">
      <c r="A19" s="209"/>
      <c r="C19" s="21"/>
      <c r="D19" s="131"/>
      <c r="E19" s="132"/>
      <c r="F19" s="21"/>
      <c r="G19" s="152"/>
      <c r="H19" s="23"/>
      <c r="I19" s="23"/>
      <c r="J19" s="152"/>
      <c r="O19" s="152"/>
      <c r="T19" s="23"/>
    </row>
    <row r="20" spans="1:20" s="20" customFormat="1" ht="19.5" customHeight="1" x14ac:dyDescent="0.25">
      <c r="A20" s="209"/>
      <c r="C20" s="21"/>
      <c r="D20" s="131"/>
      <c r="E20" s="132"/>
      <c r="F20" s="21"/>
      <c r="G20" s="152"/>
      <c r="H20" s="23"/>
      <c r="I20" s="23"/>
      <c r="J20" s="152"/>
      <c r="O20" s="152"/>
      <c r="T20" s="23"/>
    </row>
    <row r="21" spans="1:20" s="20" customFormat="1" ht="19.5" customHeight="1" x14ac:dyDescent="0.25">
      <c r="A21" s="209"/>
      <c r="C21" s="21"/>
      <c r="D21" s="131"/>
      <c r="E21" s="132"/>
      <c r="F21" s="21"/>
      <c r="G21" s="152"/>
      <c r="H21" s="23"/>
      <c r="I21" s="23"/>
      <c r="J21" s="152"/>
      <c r="O21" s="152"/>
      <c r="T21" s="23"/>
    </row>
    <row r="22" spans="1:20" s="20" customFormat="1" ht="19.5" customHeight="1" x14ac:dyDescent="0.25">
      <c r="A22" s="209"/>
      <c r="C22" s="21"/>
      <c r="D22" s="131"/>
      <c r="E22" s="132"/>
      <c r="F22" s="21"/>
      <c r="G22" s="152"/>
      <c r="H22" s="23"/>
      <c r="I22" s="23"/>
      <c r="J22" s="152"/>
      <c r="O22" s="152"/>
      <c r="T22" s="23"/>
    </row>
    <row r="23" spans="1:20" s="20" customFormat="1" ht="19.5" customHeight="1" x14ac:dyDescent="0.25">
      <c r="A23" s="209"/>
      <c r="C23" s="21"/>
      <c r="D23" s="131"/>
      <c r="E23" s="132"/>
      <c r="F23" s="21"/>
      <c r="G23" s="152"/>
      <c r="H23" s="23"/>
      <c r="I23" s="23"/>
      <c r="J23" s="152"/>
      <c r="O23" s="152"/>
      <c r="T23" s="23"/>
    </row>
    <row r="24" spans="1:20" s="20" customFormat="1" ht="19.5" customHeight="1" x14ac:dyDescent="0.25">
      <c r="A24" s="209"/>
      <c r="C24" s="21"/>
      <c r="D24" s="131"/>
      <c r="E24" s="132"/>
      <c r="F24" s="21"/>
      <c r="G24" s="152"/>
      <c r="H24" s="23"/>
      <c r="I24" s="23"/>
      <c r="J24" s="152"/>
      <c r="O24" s="152"/>
      <c r="T24" s="23"/>
    </row>
    <row r="25" spans="1:20" s="20" customFormat="1" ht="19.5" customHeight="1" x14ac:dyDescent="0.25">
      <c r="A25" s="209"/>
      <c r="C25" s="21"/>
      <c r="D25" s="131"/>
      <c r="E25" s="132"/>
      <c r="F25" s="21"/>
      <c r="G25" s="152"/>
      <c r="H25" s="23"/>
      <c r="I25" s="23"/>
      <c r="J25" s="152"/>
      <c r="O25" s="152"/>
      <c r="T25" s="23"/>
    </row>
    <row r="26" spans="1:20" s="20" customFormat="1" ht="19.5" customHeight="1" x14ac:dyDescent="0.25">
      <c r="A26" s="209"/>
      <c r="C26" s="21"/>
      <c r="D26" s="131"/>
      <c r="E26" s="132"/>
      <c r="F26" s="21"/>
      <c r="G26" s="152"/>
      <c r="H26" s="23"/>
      <c r="I26" s="23"/>
      <c r="J26" s="152"/>
      <c r="O26" s="152"/>
      <c r="T26" s="23"/>
    </row>
    <row r="27" spans="1:20" s="20" customFormat="1" ht="19.5" customHeight="1" x14ac:dyDescent="0.25">
      <c r="A27" s="209"/>
      <c r="C27" s="21"/>
      <c r="D27" s="131"/>
      <c r="E27" s="132"/>
      <c r="F27" s="21"/>
      <c r="G27" s="152"/>
      <c r="H27" s="23"/>
      <c r="I27" s="23"/>
      <c r="J27" s="152"/>
      <c r="O27" s="152"/>
      <c r="T27" s="23"/>
    </row>
    <row r="28" spans="1:20" s="20" customFormat="1" ht="19.5" customHeight="1" x14ac:dyDescent="0.25">
      <c r="A28" s="209"/>
      <c r="C28" s="21"/>
      <c r="D28" s="131"/>
      <c r="E28" s="132"/>
      <c r="F28" s="21"/>
      <c r="G28" s="152"/>
      <c r="H28" s="23"/>
      <c r="I28" s="23"/>
      <c r="J28" s="152"/>
      <c r="O28" s="152"/>
      <c r="T28" s="23"/>
    </row>
    <row r="29" spans="1:20" s="20" customFormat="1" ht="19.5" customHeight="1" x14ac:dyDescent="0.25">
      <c r="A29" s="209"/>
      <c r="C29" s="21"/>
      <c r="D29" s="131"/>
      <c r="E29" s="132"/>
      <c r="F29" s="21"/>
      <c r="G29" s="152"/>
      <c r="H29" s="23"/>
      <c r="I29" s="23"/>
      <c r="J29" s="152"/>
      <c r="O29" s="152"/>
      <c r="T29" s="23"/>
    </row>
    <row r="30" spans="1:20" s="20" customFormat="1" ht="19.5" customHeight="1" x14ac:dyDescent="0.25">
      <c r="A30" s="209"/>
      <c r="C30" s="21"/>
      <c r="D30" s="131"/>
      <c r="E30" s="132"/>
      <c r="F30" s="21"/>
      <c r="G30" s="152"/>
      <c r="H30" s="23"/>
      <c r="I30" s="23"/>
      <c r="J30" s="152"/>
      <c r="O30" s="152"/>
      <c r="T30" s="23"/>
    </row>
    <row r="31" spans="1:20" s="20" customFormat="1" ht="19.5" customHeight="1" x14ac:dyDescent="0.25">
      <c r="A31" s="209"/>
      <c r="C31" s="21"/>
      <c r="D31" s="131"/>
      <c r="E31" s="132"/>
      <c r="F31" s="21"/>
      <c r="G31" s="152"/>
      <c r="H31" s="23"/>
      <c r="I31" s="23"/>
      <c r="J31" s="23"/>
      <c r="O31" s="152"/>
      <c r="T31" s="23"/>
    </row>
    <row r="32" spans="1:20" s="20" customFormat="1" ht="19.5" customHeight="1" x14ac:dyDescent="0.25">
      <c r="A32" s="209"/>
      <c r="C32" s="21"/>
      <c r="D32" s="131"/>
      <c r="E32" s="132"/>
      <c r="F32" s="21"/>
      <c r="G32" s="152"/>
      <c r="H32" s="23"/>
      <c r="I32" s="23"/>
      <c r="J32" s="23"/>
      <c r="O32" s="152"/>
      <c r="T32" s="23"/>
    </row>
    <row r="33" spans="1:20" s="20" customFormat="1" ht="19.5" customHeight="1" x14ac:dyDescent="0.25">
      <c r="A33" s="209"/>
      <c r="C33" s="21"/>
      <c r="D33" s="131"/>
      <c r="E33" s="132"/>
      <c r="F33" s="21"/>
      <c r="G33" s="152"/>
      <c r="H33" s="23"/>
      <c r="I33" s="23"/>
      <c r="J33" s="23"/>
      <c r="O33" s="152"/>
      <c r="T33" s="23"/>
    </row>
    <row r="34" spans="1:20" s="20" customFormat="1" ht="19.5" customHeight="1" x14ac:dyDescent="0.25">
      <c r="A34" s="209"/>
      <c r="C34" s="21"/>
      <c r="D34" s="131"/>
      <c r="E34" s="132"/>
      <c r="F34" s="21"/>
      <c r="G34" s="152"/>
      <c r="H34" s="23"/>
      <c r="I34" s="23"/>
      <c r="J34" s="23"/>
      <c r="O34" s="152"/>
      <c r="T34" s="23"/>
    </row>
    <row r="35" spans="1:20" s="20" customFormat="1" ht="19.5" customHeight="1" x14ac:dyDescent="0.25">
      <c r="A35" s="209"/>
      <c r="C35" s="21"/>
      <c r="D35" s="131"/>
      <c r="E35" s="132"/>
      <c r="F35" s="21"/>
      <c r="G35" s="152"/>
      <c r="H35" s="23"/>
      <c r="I35" s="23"/>
      <c r="J35" s="23"/>
      <c r="O35" s="152"/>
      <c r="T35" s="23"/>
    </row>
    <row r="36" spans="1:20" s="20" customFormat="1" ht="19.5" customHeight="1" x14ac:dyDescent="0.25">
      <c r="A36" s="209"/>
      <c r="C36" s="21"/>
      <c r="D36" s="131"/>
      <c r="E36" s="132"/>
      <c r="F36" s="21"/>
      <c r="G36" s="152"/>
      <c r="H36" s="23"/>
      <c r="I36" s="23"/>
      <c r="J36" s="23"/>
      <c r="O36" s="152"/>
      <c r="T36" s="23"/>
    </row>
    <row r="37" spans="1:20" s="20" customFormat="1" ht="19.5" customHeight="1" x14ac:dyDescent="0.25">
      <c r="A37" s="209"/>
      <c r="C37" s="21"/>
      <c r="D37" s="131"/>
      <c r="E37" s="132"/>
      <c r="F37" s="21"/>
      <c r="G37" s="152"/>
      <c r="H37" s="23"/>
      <c r="I37" s="23"/>
      <c r="J37" s="23"/>
      <c r="O37" s="152"/>
      <c r="T37" s="23"/>
    </row>
    <row r="38" spans="1:20" s="20" customFormat="1" ht="19.5" customHeight="1" x14ac:dyDescent="0.25">
      <c r="A38" s="209"/>
      <c r="C38" s="21"/>
      <c r="D38" s="131"/>
      <c r="E38" s="132"/>
      <c r="F38" s="21"/>
      <c r="G38" s="152"/>
      <c r="H38" s="23"/>
      <c r="I38" s="23"/>
      <c r="J38" s="23"/>
      <c r="O38" s="152"/>
      <c r="T38" s="23"/>
    </row>
    <row r="39" spans="1:20" s="20" customFormat="1" ht="19.5" customHeight="1" x14ac:dyDescent="0.25">
      <c r="A39" s="209"/>
      <c r="C39" s="21"/>
      <c r="D39" s="131"/>
      <c r="E39" s="132"/>
      <c r="F39" s="21"/>
      <c r="G39" s="152"/>
      <c r="H39" s="23"/>
      <c r="I39" s="23"/>
      <c r="J39" s="23"/>
      <c r="O39" s="152"/>
      <c r="T39" s="23"/>
    </row>
    <row r="40" spans="1:20" s="20" customFormat="1" ht="19.5" customHeight="1" x14ac:dyDescent="0.25">
      <c r="A40" s="209"/>
      <c r="C40" s="21"/>
      <c r="D40" s="131"/>
      <c r="E40" s="132"/>
      <c r="F40" s="21"/>
      <c r="G40" s="152"/>
      <c r="H40" s="23"/>
      <c r="I40" s="23"/>
      <c r="J40" s="23"/>
      <c r="O40" s="152"/>
      <c r="T40" s="23"/>
    </row>
    <row r="41" spans="1:20" s="20" customFormat="1" ht="19.5" customHeight="1" x14ac:dyDescent="0.25">
      <c r="A41" s="209"/>
      <c r="C41" s="21"/>
      <c r="D41" s="131"/>
      <c r="E41" s="132"/>
      <c r="F41" s="21"/>
      <c r="G41" s="152"/>
      <c r="H41" s="23"/>
      <c r="I41" s="23"/>
      <c r="J41" s="23"/>
      <c r="O41" s="152"/>
      <c r="T41" s="23"/>
    </row>
    <row r="42" spans="1:20" s="20" customFormat="1" ht="19.5" customHeight="1" x14ac:dyDescent="0.25">
      <c r="A42" s="209"/>
      <c r="C42" s="21"/>
      <c r="D42" s="131"/>
      <c r="E42" s="132"/>
      <c r="F42" s="21"/>
      <c r="G42" s="152"/>
      <c r="H42" s="23"/>
      <c r="I42" s="23"/>
      <c r="J42" s="23"/>
      <c r="O42" s="152"/>
      <c r="T42" s="23"/>
    </row>
    <row r="43" spans="1:20" s="20" customFormat="1" ht="19.5" customHeight="1" x14ac:dyDescent="0.25">
      <c r="A43" s="209"/>
      <c r="C43" s="21"/>
      <c r="D43" s="131"/>
      <c r="E43" s="132"/>
      <c r="F43" s="21"/>
      <c r="G43" s="152"/>
      <c r="H43" s="23"/>
      <c r="I43" s="23"/>
      <c r="J43" s="23"/>
      <c r="O43" s="152"/>
      <c r="T43" s="23"/>
    </row>
    <row r="44" spans="1:20" s="20" customFormat="1" ht="19.5" customHeight="1" x14ac:dyDescent="0.25">
      <c r="A44" s="209"/>
      <c r="C44" s="21"/>
      <c r="D44" s="131"/>
      <c r="E44" s="132"/>
      <c r="F44" s="21"/>
      <c r="G44" s="152"/>
      <c r="H44" s="23"/>
      <c r="I44" s="23"/>
      <c r="J44" s="23"/>
      <c r="O44" s="152"/>
      <c r="T44" s="23"/>
    </row>
    <row r="45" spans="1:20" s="20" customFormat="1" ht="19.5" customHeight="1" x14ac:dyDescent="0.25">
      <c r="A45" s="209"/>
      <c r="C45" s="21"/>
      <c r="D45" s="131"/>
      <c r="E45" s="132"/>
      <c r="F45" s="21"/>
      <c r="G45" s="152"/>
      <c r="H45" s="23"/>
      <c r="I45" s="23"/>
      <c r="J45" s="23"/>
      <c r="O45" s="152"/>
      <c r="T45" s="23"/>
    </row>
    <row r="46" spans="1:20" s="20" customFormat="1" ht="19.5" customHeight="1" x14ac:dyDescent="0.25">
      <c r="A46" s="209"/>
      <c r="C46" s="21"/>
      <c r="D46" s="131"/>
      <c r="E46" s="132"/>
      <c r="F46" s="21"/>
      <c r="G46" s="152"/>
      <c r="H46" s="23"/>
      <c r="I46" s="23"/>
      <c r="J46" s="23"/>
      <c r="O46" s="152"/>
      <c r="T46" s="23"/>
    </row>
    <row r="47" spans="1:20" s="20" customFormat="1" ht="19.5" customHeight="1" x14ac:dyDescent="0.25">
      <c r="A47" s="209"/>
      <c r="C47" s="21"/>
      <c r="D47" s="131"/>
      <c r="E47" s="132"/>
      <c r="F47" s="21"/>
      <c r="G47" s="152"/>
      <c r="H47" s="23"/>
      <c r="I47" s="23"/>
      <c r="J47" s="23"/>
      <c r="O47" s="152"/>
      <c r="T47" s="23"/>
    </row>
    <row r="48" spans="1:20" s="20" customFormat="1" ht="19.5" customHeight="1" x14ac:dyDescent="0.25">
      <c r="A48" s="209"/>
      <c r="C48" s="21"/>
      <c r="D48" s="131"/>
      <c r="E48" s="132"/>
      <c r="F48" s="21"/>
      <c r="G48" s="152"/>
      <c r="H48" s="23"/>
      <c r="I48" s="23"/>
      <c r="J48" s="23"/>
      <c r="O48" s="152"/>
      <c r="T48" s="23"/>
    </row>
    <row r="49" spans="1:20" s="20" customFormat="1" ht="19.5" customHeight="1" x14ac:dyDescent="0.25">
      <c r="A49" s="209"/>
      <c r="C49" s="21"/>
      <c r="D49" s="131"/>
      <c r="E49" s="132"/>
      <c r="F49" s="21"/>
      <c r="G49" s="152"/>
      <c r="H49" s="23"/>
      <c r="I49" s="23"/>
      <c r="J49" s="23"/>
      <c r="O49" s="152"/>
      <c r="T49" s="23"/>
    </row>
    <row r="50" spans="1:20" s="20" customFormat="1" ht="19.5" customHeight="1" x14ac:dyDescent="0.25">
      <c r="A50" s="209"/>
      <c r="C50" s="21"/>
      <c r="D50" s="131"/>
      <c r="E50" s="132"/>
      <c r="F50" s="21"/>
      <c r="G50" s="152"/>
      <c r="H50" s="23"/>
      <c r="I50" s="23"/>
      <c r="J50" s="23"/>
      <c r="O50" s="152"/>
      <c r="T50" s="23"/>
    </row>
    <row r="51" spans="1:20" s="20" customFormat="1" ht="19.5" customHeight="1" x14ac:dyDescent="0.25">
      <c r="A51" s="209"/>
      <c r="C51" s="21"/>
      <c r="D51" s="131"/>
      <c r="E51" s="132"/>
      <c r="F51" s="21"/>
      <c r="G51" s="152"/>
      <c r="H51" s="23"/>
      <c r="I51" s="23"/>
      <c r="J51" s="23"/>
      <c r="O51" s="152"/>
      <c r="T51" s="23"/>
    </row>
    <row r="52" spans="1:20" s="20" customFormat="1" ht="19.5" customHeight="1" x14ac:dyDescent="0.25">
      <c r="A52" s="209"/>
      <c r="C52" s="21"/>
      <c r="D52" s="131"/>
      <c r="E52" s="132"/>
      <c r="F52" s="21"/>
      <c r="G52" s="152"/>
      <c r="H52" s="23"/>
      <c r="I52" s="23"/>
      <c r="J52" s="23"/>
      <c r="O52" s="152"/>
      <c r="T52" s="23"/>
    </row>
    <row r="53" spans="1:20" s="20" customFormat="1" ht="19.5" customHeight="1" x14ac:dyDescent="0.25">
      <c r="A53" s="209"/>
      <c r="C53" s="21"/>
      <c r="D53" s="131"/>
      <c r="E53" s="132"/>
      <c r="F53" s="21"/>
      <c r="G53" s="152"/>
      <c r="H53" s="23"/>
      <c r="I53" s="23"/>
      <c r="J53" s="23"/>
      <c r="O53" s="152"/>
      <c r="T53" s="23"/>
    </row>
    <row r="54" spans="1:20" s="20" customFormat="1" ht="19.5" customHeight="1" x14ac:dyDescent="0.25">
      <c r="A54" s="209"/>
      <c r="C54" s="21"/>
      <c r="D54" s="131"/>
      <c r="E54" s="132"/>
      <c r="F54" s="21"/>
      <c r="G54" s="152"/>
      <c r="H54" s="23"/>
      <c r="I54" s="23"/>
      <c r="J54" s="23"/>
      <c r="O54" s="152"/>
      <c r="T54" s="23"/>
    </row>
    <row r="55" spans="1:20" s="20" customFormat="1" ht="19.5" customHeight="1" x14ac:dyDescent="0.25">
      <c r="A55" s="209"/>
      <c r="C55" s="21"/>
      <c r="D55" s="131"/>
      <c r="E55" s="132"/>
      <c r="F55" s="21"/>
      <c r="G55" s="152"/>
      <c r="H55" s="23"/>
      <c r="I55" s="23"/>
      <c r="J55" s="23"/>
      <c r="O55" s="152"/>
      <c r="T55" s="23"/>
    </row>
    <row r="56" spans="1:20" s="20" customFormat="1" ht="19.5" customHeight="1" x14ac:dyDescent="0.25">
      <c r="A56" s="209"/>
      <c r="C56" s="21"/>
      <c r="D56" s="131"/>
      <c r="E56" s="132"/>
      <c r="F56" s="21"/>
      <c r="G56" s="152"/>
      <c r="H56" s="23"/>
      <c r="I56" s="23"/>
      <c r="J56" s="23"/>
      <c r="O56" s="152"/>
      <c r="T56" s="23"/>
    </row>
    <row r="57" spans="1:20" s="20" customFormat="1" ht="19.5" customHeight="1" x14ac:dyDescent="0.25">
      <c r="A57" s="209"/>
      <c r="C57" s="21"/>
      <c r="D57" s="131"/>
      <c r="E57" s="132"/>
      <c r="F57" s="21"/>
      <c r="G57" s="152"/>
      <c r="H57" s="23"/>
      <c r="I57" s="23"/>
      <c r="J57" s="23"/>
      <c r="O57" s="152"/>
      <c r="T57" s="23"/>
    </row>
    <row r="58" spans="1:20" s="20" customFormat="1" ht="19.5" customHeight="1" x14ac:dyDescent="0.25">
      <c r="A58" s="209"/>
      <c r="C58" s="21"/>
      <c r="D58" s="131"/>
      <c r="E58" s="132"/>
      <c r="F58" s="21"/>
      <c r="G58" s="152"/>
      <c r="H58" s="23"/>
      <c r="I58" s="23"/>
      <c r="J58" s="23"/>
      <c r="O58" s="152"/>
      <c r="T58" s="23"/>
    </row>
    <row r="59" spans="1:20" s="20" customFormat="1" ht="19.5" customHeight="1" x14ac:dyDescent="0.25">
      <c r="A59" s="209"/>
      <c r="C59" s="21"/>
      <c r="D59" s="131"/>
      <c r="E59" s="132"/>
      <c r="F59" s="21"/>
      <c r="G59" s="152"/>
      <c r="H59" s="23"/>
      <c r="I59" s="23"/>
      <c r="J59" s="23"/>
      <c r="O59" s="152"/>
      <c r="T59" s="23"/>
    </row>
    <row r="60" spans="1:20" s="20" customFormat="1" ht="19.5" customHeight="1" x14ac:dyDescent="0.25">
      <c r="A60" s="209"/>
      <c r="C60" s="21"/>
      <c r="D60" s="131"/>
      <c r="E60" s="132"/>
      <c r="F60" s="21"/>
      <c r="G60" s="152"/>
      <c r="H60" s="23"/>
      <c r="I60" s="23"/>
      <c r="J60" s="23"/>
      <c r="O60" s="152"/>
      <c r="T60" s="23"/>
    </row>
    <row r="61" spans="1:20" s="20" customFormat="1" ht="19.5" customHeight="1" x14ac:dyDescent="0.25">
      <c r="A61" s="209"/>
      <c r="C61" s="21"/>
      <c r="D61" s="131"/>
      <c r="E61" s="132"/>
      <c r="F61" s="21"/>
      <c r="G61" s="152"/>
      <c r="H61" s="23"/>
      <c r="I61" s="23"/>
      <c r="J61" s="23"/>
      <c r="O61" s="152"/>
      <c r="T61" s="23"/>
    </row>
    <row r="62" spans="1:20" s="20" customFormat="1" ht="19.5" customHeight="1" x14ac:dyDescent="0.25">
      <c r="A62" s="209"/>
      <c r="C62" s="21"/>
      <c r="D62" s="131"/>
      <c r="E62" s="132"/>
      <c r="F62" s="21"/>
      <c r="G62" s="152"/>
      <c r="H62" s="23"/>
      <c r="I62" s="23"/>
      <c r="J62" s="23"/>
      <c r="O62" s="152"/>
      <c r="T62" s="23"/>
    </row>
    <row r="63" spans="1:20" s="20" customFormat="1" ht="19.5" customHeight="1" x14ac:dyDescent="0.25">
      <c r="A63" s="209"/>
      <c r="C63" s="21"/>
      <c r="D63" s="131"/>
      <c r="E63" s="132"/>
      <c r="F63" s="21"/>
      <c r="G63" s="152"/>
      <c r="H63" s="23"/>
      <c r="I63" s="23"/>
      <c r="J63" s="23"/>
      <c r="O63" s="152"/>
      <c r="T63" s="23"/>
    </row>
    <row r="64" spans="1:20" s="20" customFormat="1" ht="19.5" customHeight="1" x14ac:dyDescent="0.25">
      <c r="A64" s="209"/>
      <c r="C64" s="21"/>
      <c r="D64" s="131"/>
      <c r="E64" s="132"/>
      <c r="F64" s="21"/>
      <c r="G64" s="152"/>
      <c r="H64" s="23"/>
      <c r="I64" s="23"/>
      <c r="J64" s="23"/>
      <c r="O64" s="152"/>
      <c r="T64" s="23"/>
    </row>
    <row r="65" spans="1:20" s="20" customFormat="1" ht="19.5" customHeight="1" x14ac:dyDescent="0.25">
      <c r="A65" s="209"/>
      <c r="C65" s="21"/>
      <c r="D65" s="131"/>
      <c r="E65" s="132"/>
      <c r="F65" s="21"/>
      <c r="G65" s="152"/>
      <c r="H65" s="23"/>
      <c r="I65" s="23"/>
      <c r="J65" s="23"/>
      <c r="O65" s="152"/>
      <c r="T65" s="23"/>
    </row>
    <row r="66" spans="1:20" s="20" customFormat="1" ht="19.5" customHeight="1" x14ac:dyDescent="0.25">
      <c r="A66" s="209"/>
      <c r="C66" s="21"/>
      <c r="D66" s="131"/>
      <c r="E66" s="132"/>
      <c r="F66" s="21"/>
      <c r="G66" s="152"/>
      <c r="H66" s="23"/>
      <c r="I66" s="23"/>
      <c r="J66" s="23"/>
      <c r="O66" s="152"/>
      <c r="T66" s="23"/>
    </row>
    <row r="67" spans="1:20" s="20" customFormat="1" ht="19.5" customHeight="1" x14ac:dyDescent="0.25">
      <c r="A67" s="209"/>
      <c r="C67" s="21"/>
      <c r="D67" s="131"/>
      <c r="E67" s="132"/>
      <c r="F67" s="21"/>
      <c r="G67" s="152"/>
      <c r="H67" s="23"/>
      <c r="I67" s="23"/>
      <c r="J67" s="23"/>
      <c r="O67" s="152"/>
      <c r="T67" s="23"/>
    </row>
    <row r="68" spans="1:20" s="20" customFormat="1" ht="19.5" customHeight="1" x14ac:dyDescent="0.25">
      <c r="A68" s="209"/>
      <c r="C68" s="21"/>
      <c r="D68" s="131"/>
      <c r="E68" s="132"/>
      <c r="F68" s="21"/>
      <c r="G68" s="152"/>
      <c r="H68" s="23"/>
      <c r="I68" s="23"/>
      <c r="J68" s="23"/>
      <c r="O68" s="152"/>
      <c r="T68" s="23"/>
    </row>
    <row r="69" spans="1:20" s="20" customFormat="1" ht="19.5" customHeight="1" x14ac:dyDescent="0.25">
      <c r="A69" s="209"/>
      <c r="C69" s="21"/>
      <c r="D69" s="131"/>
      <c r="E69" s="132"/>
      <c r="F69" s="21"/>
      <c r="G69" s="152"/>
      <c r="H69" s="23"/>
      <c r="I69" s="23"/>
      <c r="J69" s="23"/>
      <c r="O69" s="152"/>
      <c r="T69" s="23"/>
    </row>
    <row r="70" spans="1:20" s="20" customFormat="1" ht="19.5" customHeight="1" x14ac:dyDescent="0.25">
      <c r="A70" s="209"/>
      <c r="C70" s="21"/>
      <c r="D70" s="131"/>
      <c r="E70" s="132"/>
      <c r="F70" s="21"/>
      <c r="G70" s="152"/>
      <c r="H70" s="23"/>
      <c r="I70" s="23"/>
      <c r="J70" s="23"/>
      <c r="O70" s="152"/>
      <c r="T70" s="23"/>
    </row>
    <row r="71" spans="1:20" s="20" customFormat="1" ht="19.5" customHeight="1" x14ac:dyDescent="0.25">
      <c r="A71" s="209"/>
      <c r="C71" s="21"/>
      <c r="D71" s="131"/>
      <c r="E71" s="132"/>
      <c r="F71" s="21"/>
      <c r="G71" s="152"/>
      <c r="H71" s="23"/>
      <c r="I71" s="23"/>
      <c r="J71" s="23"/>
      <c r="O71" s="152"/>
      <c r="T71" s="23"/>
    </row>
    <row r="72" spans="1:20" s="20" customFormat="1" ht="19.5" customHeight="1" x14ac:dyDescent="0.25">
      <c r="A72" s="209"/>
      <c r="C72" s="21"/>
      <c r="D72" s="131"/>
      <c r="E72" s="132"/>
      <c r="F72" s="21"/>
      <c r="G72" s="152"/>
      <c r="H72" s="23"/>
      <c r="I72" s="23"/>
      <c r="J72" s="23"/>
      <c r="O72" s="152"/>
      <c r="T72" s="23"/>
    </row>
    <row r="73" spans="1:20" s="20" customFormat="1" ht="19.5" customHeight="1" x14ac:dyDescent="0.25">
      <c r="A73" s="209"/>
      <c r="C73" s="21"/>
      <c r="D73" s="131"/>
      <c r="E73" s="132"/>
      <c r="F73" s="21"/>
      <c r="G73" s="152"/>
      <c r="H73" s="23"/>
      <c r="I73" s="23"/>
      <c r="J73" s="23"/>
      <c r="O73" s="152"/>
      <c r="T73" s="23"/>
    </row>
    <row r="74" spans="1:20" s="20" customFormat="1" ht="19.5" customHeight="1" x14ac:dyDescent="0.25">
      <c r="A74" s="209"/>
      <c r="C74" s="21"/>
      <c r="D74" s="131"/>
      <c r="E74" s="132"/>
      <c r="F74" s="21"/>
      <c r="G74" s="152"/>
      <c r="H74" s="23"/>
      <c r="I74" s="23"/>
      <c r="J74" s="23"/>
      <c r="O74" s="152"/>
      <c r="T74" s="23"/>
    </row>
    <row r="75" spans="1:20" s="20" customFormat="1" ht="19.5" customHeight="1" x14ac:dyDescent="0.25">
      <c r="A75" s="209"/>
      <c r="C75" s="21"/>
      <c r="D75" s="131"/>
      <c r="E75" s="132"/>
      <c r="F75" s="21"/>
      <c r="G75" s="152"/>
      <c r="H75" s="23"/>
      <c r="I75" s="23"/>
      <c r="J75" s="23"/>
      <c r="O75" s="152"/>
      <c r="T75" s="23"/>
    </row>
    <row r="76" spans="1:20" s="20" customFormat="1" ht="19.5" customHeight="1" x14ac:dyDescent="0.25">
      <c r="A76" s="209"/>
      <c r="C76" s="21"/>
      <c r="D76" s="131"/>
      <c r="E76" s="132"/>
      <c r="F76" s="21"/>
      <c r="G76" s="152"/>
      <c r="H76" s="23"/>
      <c r="I76" s="23"/>
      <c r="J76" s="23"/>
      <c r="O76" s="152"/>
      <c r="T76" s="23"/>
    </row>
    <row r="77" spans="1:20" s="20" customFormat="1" ht="19.5" customHeight="1" x14ac:dyDescent="0.25">
      <c r="A77" s="209"/>
      <c r="C77" s="21"/>
      <c r="D77" s="131"/>
      <c r="E77" s="132"/>
      <c r="F77" s="21"/>
      <c r="G77" s="152"/>
      <c r="H77" s="23"/>
      <c r="I77" s="23"/>
      <c r="J77" s="23"/>
      <c r="O77" s="152"/>
      <c r="T77" s="23"/>
    </row>
    <row r="78" spans="1:20" s="20" customFormat="1" ht="19.5" customHeight="1" x14ac:dyDescent="0.25">
      <c r="A78" s="209"/>
      <c r="C78" s="21"/>
      <c r="D78" s="131"/>
      <c r="E78" s="132"/>
      <c r="F78" s="21"/>
      <c r="G78" s="152"/>
      <c r="H78" s="23"/>
      <c r="I78" s="23"/>
      <c r="J78" s="23"/>
      <c r="O78" s="152"/>
      <c r="T78" s="23"/>
    </row>
    <row r="79" spans="1:20" s="20" customFormat="1" ht="19.5" customHeight="1" x14ac:dyDescent="0.25">
      <c r="A79" s="209"/>
      <c r="C79" s="21"/>
      <c r="D79" s="131"/>
      <c r="E79" s="132"/>
      <c r="F79" s="21"/>
      <c r="G79" s="152"/>
      <c r="H79" s="23"/>
      <c r="I79" s="23"/>
      <c r="J79" s="23"/>
      <c r="O79" s="152"/>
      <c r="T79" s="23"/>
    </row>
    <row r="80" spans="1:20" s="20" customFormat="1" ht="19.5" customHeight="1" x14ac:dyDescent="0.25">
      <c r="A80" s="209"/>
      <c r="C80" s="21"/>
      <c r="D80" s="131"/>
      <c r="E80" s="132"/>
      <c r="F80" s="21"/>
      <c r="G80" s="152"/>
      <c r="H80" s="23"/>
      <c r="I80" s="23"/>
      <c r="J80" s="23"/>
      <c r="O80" s="152"/>
      <c r="T80" s="23"/>
    </row>
    <row r="81" spans="1:20" s="20" customFormat="1" ht="19.5" customHeight="1" x14ac:dyDescent="0.25">
      <c r="A81" s="209"/>
      <c r="C81" s="21"/>
      <c r="D81" s="131"/>
      <c r="E81" s="132"/>
      <c r="F81" s="21"/>
      <c r="G81" s="152"/>
      <c r="H81" s="23"/>
      <c r="I81" s="23"/>
      <c r="J81" s="23"/>
      <c r="O81" s="152"/>
      <c r="T81" s="23"/>
    </row>
    <row r="82" spans="1:20" s="20" customFormat="1" ht="19.5" customHeight="1" x14ac:dyDescent="0.25">
      <c r="A82" s="209"/>
      <c r="C82" s="21"/>
      <c r="D82" s="131"/>
      <c r="E82" s="132"/>
      <c r="F82" s="21"/>
      <c r="G82" s="152"/>
      <c r="H82" s="23"/>
      <c r="I82" s="23"/>
      <c r="J82" s="23"/>
      <c r="O82" s="152"/>
      <c r="T82" s="23"/>
    </row>
    <row r="83" spans="1:20" s="20" customFormat="1" ht="19.5" customHeight="1" x14ac:dyDescent="0.25">
      <c r="A83" s="209"/>
      <c r="C83" s="21"/>
      <c r="D83" s="131"/>
      <c r="E83" s="132"/>
      <c r="F83" s="21"/>
      <c r="G83" s="152"/>
      <c r="H83" s="23"/>
      <c r="I83" s="23"/>
      <c r="J83" s="23"/>
      <c r="O83" s="152"/>
      <c r="T83" s="23"/>
    </row>
    <row r="84" spans="1:20" s="20" customFormat="1" ht="19.5" customHeight="1" x14ac:dyDescent="0.25">
      <c r="A84" s="209"/>
      <c r="C84" s="21"/>
      <c r="D84" s="131"/>
      <c r="E84" s="132"/>
      <c r="F84" s="21"/>
      <c r="G84" s="152"/>
      <c r="H84" s="23"/>
      <c r="I84" s="23"/>
      <c r="J84" s="23"/>
      <c r="O84" s="152"/>
      <c r="T84" s="23"/>
    </row>
    <row r="85" spans="1:20" s="20" customFormat="1" ht="19.5" customHeight="1" x14ac:dyDescent="0.25">
      <c r="A85" s="209"/>
      <c r="C85" s="21"/>
      <c r="D85" s="131"/>
      <c r="E85" s="132"/>
      <c r="F85" s="21"/>
      <c r="G85" s="152"/>
      <c r="H85" s="23"/>
      <c r="I85" s="23"/>
      <c r="J85" s="23"/>
      <c r="O85" s="152"/>
      <c r="T85" s="23"/>
    </row>
    <row r="86" spans="1:20" s="20" customFormat="1" ht="19.5" customHeight="1" x14ac:dyDescent="0.25">
      <c r="A86" s="209"/>
      <c r="C86" s="21"/>
      <c r="D86" s="131"/>
      <c r="E86" s="132"/>
      <c r="F86" s="21"/>
      <c r="G86" s="152"/>
      <c r="H86" s="23"/>
      <c r="I86" s="23"/>
      <c r="J86" s="23"/>
      <c r="O86" s="152"/>
      <c r="T86" s="23"/>
    </row>
    <row r="87" spans="1:20" s="20" customFormat="1" ht="19.5" customHeight="1" x14ac:dyDescent="0.25">
      <c r="A87" s="209"/>
      <c r="C87" s="21"/>
      <c r="D87" s="131"/>
      <c r="E87" s="132"/>
      <c r="F87" s="21"/>
      <c r="G87" s="152"/>
      <c r="H87" s="23"/>
      <c r="I87" s="23"/>
      <c r="J87" s="23"/>
      <c r="O87" s="152"/>
      <c r="T87" s="23"/>
    </row>
    <row r="88" spans="1:20" s="20" customFormat="1" ht="19.5" customHeight="1" x14ac:dyDescent="0.25">
      <c r="A88" s="209"/>
      <c r="C88" s="21"/>
      <c r="D88" s="131"/>
      <c r="E88" s="132"/>
      <c r="F88" s="21"/>
      <c r="G88" s="152"/>
      <c r="H88" s="23"/>
      <c r="I88" s="23"/>
      <c r="J88" s="23"/>
      <c r="O88" s="152"/>
      <c r="T88" s="23"/>
    </row>
    <row r="89" spans="1:20" s="20" customFormat="1" ht="19.5" customHeight="1" x14ac:dyDescent="0.25">
      <c r="A89" s="209"/>
      <c r="C89" s="21"/>
      <c r="D89" s="131"/>
      <c r="E89" s="132"/>
      <c r="F89" s="21"/>
      <c r="G89" s="152"/>
      <c r="H89" s="23"/>
      <c r="I89" s="23"/>
      <c r="J89" s="23"/>
      <c r="O89" s="152"/>
      <c r="T89" s="23"/>
    </row>
    <row r="90" spans="1:20" s="20" customFormat="1" ht="19.5" customHeight="1" x14ac:dyDescent="0.25">
      <c r="A90" s="209"/>
      <c r="C90" s="21"/>
      <c r="D90" s="131"/>
      <c r="E90" s="132"/>
      <c r="F90" s="21"/>
      <c r="G90" s="152"/>
      <c r="H90" s="23"/>
      <c r="I90" s="23"/>
      <c r="J90" s="23"/>
      <c r="O90" s="152"/>
      <c r="T90" s="23"/>
    </row>
    <row r="91" spans="1:20" s="20" customFormat="1" ht="19.5" customHeight="1" x14ac:dyDescent="0.25">
      <c r="A91" s="209"/>
      <c r="C91" s="21"/>
      <c r="D91" s="131"/>
      <c r="E91" s="132"/>
      <c r="F91" s="21"/>
      <c r="G91" s="152"/>
      <c r="H91" s="23"/>
      <c r="I91" s="23"/>
      <c r="J91" s="23"/>
      <c r="O91" s="152"/>
      <c r="T91" s="23"/>
    </row>
    <row r="92" spans="1:20" s="20" customFormat="1" ht="19.5" customHeight="1" x14ac:dyDescent="0.25">
      <c r="A92" s="209"/>
      <c r="C92" s="21"/>
      <c r="D92" s="131"/>
      <c r="E92" s="132"/>
      <c r="F92" s="21"/>
      <c r="G92" s="152"/>
      <c r="H92" s="23"/>
      <c r="I92" s="23"/>
      <c r="J92" s="23"/>
      <c r="O92" s="152"/>
      <c r="T92" s="23"/>
    </row>
    <row r="93" spans="1:20" s="20" customFormat="1" ht="19.5" customHeight="1" x14ac:dyDescent="0.25">
      <c r="A93" s="209"/>
      <c r="C93" s="21"/>
      <c r="D93" s="131"/>
      <c r="E93" s="132"/>
      <c r="F93" s="21"/>
      <c r="G93" s="152"/>
      <c r="H93" s="23"/>
      <c r="I93" s="23"/>
      <c r="J93" s="23"/>
      <c r="O93" s="152"/>
      <c r="T93" s="23"/>
    </row>
    <row r="94" spans="1:20" s="20" customFormat="1" ht="19.5" customHeight="1" x14ac:dyDescent="0.25">
      <c r="A94" s="209"/>
      <c r="C94" s="21"/>
      <c r="D94" s="131"/>
      <c r="E94" s="132"/>
      <c r="F94" s="21"/>
      <c r="G94" s="152"/>
      <c r="H94" s="23"/>
      <c r="I94" s="23"/>
      <c r="J94" s="23"/>
      <c r="O94" s="152"/>
      <c r="T94" s="23"/>
    </row>
    <row r="95" spans="1:20" s="20" customFormat="1" ht="19.5" customHeight="1" x14ac:dyDescent="0.25">
      <c r="A95" s="209"/>
      <c r="C95" s="21"/>
      <c r="D95" s="131"/>
      <c r="E95" s="132"/>
      <c r="F95" s="21"/>
      <c r="G95" s="152"/>
      <c r="H95" s="23"/>
      <c r="I95" s="23"/>
      <c r="J95" s="23"/>
      <c r="O95" s="152"/>
      <c r="T95" s="23"/>
    </row>
    <row r="96" spans="1:20" s="20" customFormat="1" ht="19.5" customHeight="1" x14ac:dyDescent="0.25">
      <c r="A96" s="209"/>
      <c r="C96" s="21"/>
      <c r="D96" s="131"/>
      <c r="E96" s="132"/>
      <c r="F96" s="21"/>
      <c r="G96" s="152"/>
      <c r="H96" s="23"/>
      <c r="I96" s="23"/>
      <c r="J96" s="23"/>
      <c r="O96" s="152"/>
      <c r="T96" s="23"/>
    </row>
    <row r="97" spans="1:20" s="20" customFormat="1" ht="19.5" customHeight="1" x14ac:dyDescent="0.25">
      <c r="A97" s="209"/>
      <c r="C97" s="21"/>
      <c r="D97" s="131"/>
      <c r="E97" s="132"/>
      <c r="F97" s="21"/>
      <c r="G97" s="152"/>
      <c r="H97" s="23"/>
      <c r="I97" s="23"/>
      <c r="J97" s="23"/>
      <c r="O97" s="152"/>
      <c r="T97" s="23"/>
    </row>
    <row r="98" spans="1:20" s="20" customFormat="1" ht="19.5" customHeight="1" x14ac:dyDescent="0.25">
      <c r="A98" s="209"/>
      <c r="C98" s="21"/>
      <c r="D98" s="131"/>
      <c r="E98" s="132"/>
      <c r="F98" s="21"/>
      <c r="G98" s="152"/>
      <c r="H98" s="23"/>
      <c r="I98" s="23"/>
      <c r="J98" s="23"/>
      <c r="O98" s="152"/>
      <c r="T98" s="23"/>
    </row>
    <row r="99" spans="1:20" s="20" customFormat="1" ht="19.5" customHeight="1" x14ac:dyDescent="0.25">
      <c r="A99" s="209"/>
      <c r="C99" s="21"/>
      <c r="D99" s="131"/>
      <c r="E99" s="132"/>
      <c r="F99" s="21"/>
      <c r="G99" s="152"/>
      <c r="H99" s="23"/>
      <c r="I99" s="23"/>
      <c r="J99" s="23"/>
      <c r="O99" s="152"/>
      <c r="T99" s="23"/>
    </row>
    <row r="100" spans="1:20" s="20" customFormat="1" ht="19.5" customHeight="1" x14ac:dyDescent="0.25">
      <c r="A100" s="209"/>
      <c r="C100" s="21"/>
      <c r="D100" s="131"/>
      <c r="E100" s="132"/>
      <c r="F100" s="21"/>
      <c r="G100" s="152"/>
      <c r="H100" s="23"/>
      <c r="I100" s="23"/>
      <c r="J100" s="23"/>
      <c r="O100" s="152"/>
      <c r="T100" s="23"/>
    </row>
    <row r="101" spans="1:20" s="20" customFormat="1" ht="19.5" customHeight="1" x14ac:dyDescent="0.25">
      <c r="A101" s="209"/>
      <c r="C101" s="21"/>
      <c r="D101" s="131"/>
      <c r="E101" s="132"/>
      <c r="F101" s="21"/>
      <c r="G101" s="152"/>
      <c r="H101" s="23"/>
      <c r="I101" s="23"/>
      <c r="J101" s="23"/>
      <c r="O101" s="152"/>
      <c r="T101" s="23"/>
    </row>
    <row r="102" spans="1:20" s="20" customFormat="1" ht="19.5" customHeight="1" x14ac:dyDescent="0.25">
      <c r="A102" s="209"/>
      <c r="C102" s="21"/>
      <c r="D102" s="131"/>
      <c r="E102" s="132"/>
      <c r="F102" s="21"/>
      <c r="G102" s="152"/>
      <c r="H102" s="23"/>
      <c r="I102" s="23"/>
      <c r="J102" s="23"/>
      <c r="O102" s="152"/>
      <c r="T102" s="23"/>
    </row>
    <row r="103" spans="1:20" s="20" customFormat="1" ht="19.5" customHeight="1" x14ac:dyDescent="0.25">
      <c r="A103" s="209"/>
      <c r="C103" s="21"/>
      <c r="D103" s="131"/>
      <c r="E103" s="132"/>
      <c r="F103" s="21"/>
      <c r="G103" s="152"/>
      <c r="H103" s="23"/>
      <c r="I103" s="23"/>
      <c r="J103" s="23"/>
      <c r="O103" s="152"/>
      <c r="T103" s="23"/>
    </row>
    <row r="104" spans="1:20" s="20" customFormat="1" ht="12" customHeight="1" x14ac:dyDescent="0.25">
      <c r="A104" s="209"/>
      <c r="D104" s="133"/>
      <c r="E104" s="133"/>
      <c r="G104" s="152"/>
      <c r="H104" s="23"/>
      <c r="I104" s="23"/>
      <c r="J104" s="23"/>
      <c r="O104" s="152"/>
      <c r="T104" s="23"/>
    </row>
    <row r="105" spans="1:20" s="20" customFormat="1" ht="24.75" customHeight="1" x14ac:dyDescent="0.25">
      <c r="A105" s="209"/>
      <c r="D105" s="133"/>
      <c r="E105" s="133"/>
      <c r="G105" s="152"/>
      <c r="H105" s="23"/>
      <c r="I105" s="23"/>
      <c r="J105" s="23"/>
      <c r="O105" s="152"/>
      <c r="T105" s="23"/>
    </row>
    <row r="106" spans="1:20" s="20" customFormat="1" ht="19.5" customHeight="1" x14ac:dyDescent="0.25">
      <c r="A106" s="209"/>
      <c r="D106" s="133"/>
      <c r="E106" s="133"/>
      <c r="G106" s="152"/>
      <c r="H106" s="23"/>
      <c r="I106" s="23"/>
      <c r="J106" s="23"/>
      <c r="O106" s="152"/>
      <c r="T106" s="23"/>
    </row>
    <row r="107" spans="1:20" s="20" customFormat="1" ht="19.5" customHeight="1" x14ac:dyDescent="0.25">
      <c r="A107" s="209"/>
      <c r="D107" s="133"/>
      <c r="E107" s="133"/>
      <c r="G107" s="152"/>
      <c r="H107" s="23"/>
      <c r="I107" s="23"/>
      <c r="J107" s="23"/>
      <c r="O107" s="152"/>
      <c r="T107" s="23"/>
    </row>
    <row r="108" spans="1:20" s="20" customFormat="1" ht="19.5" customHeight="1" x14ac:dyDescent="0.25">
      <c r="A108" s="209"/>
      <c r="D108" s="133"/>
      <c r="E108" s="133"/>
      <c r="G108" s="152"/>
      <c r="H108" s="23"/>
      <c r="I108" s="23"/>
      <c r="J108" s="23"/>
      <c r="O108" s="152"/>
      <c r="T108" s="23"/>
    </row>
    <row r="109" spans="1:20" s="20" customFormat="1" ht="19.5" customHeight="1" x14ac:dyDescent="0.25">
      <c r="A109" s="209"/>
      <c r="D109" s="133"/>
      <c r="E109" s="133"/>
      <c r="G109" s="152"/>
      <c r="H109" s="23"/>
      <c r="I109" s="23"/>
      <c r="J109" s="23"/>
      <c r="O109" s="152"/>
      <c r="T109" s="23"/>
    </row>
    <row r="110" spans="1:20" s="20" customFormat="1" ht="19.5" customHeight="1" x14ac:dyDescent="0.25">
      <c r="A110" s="209"/>
      <c r="D110" s="133"/>
      <c r="E110" s="133"/>
      <c r="G110" s="152"/>
      <c r="H110" s="23"/>
      <c r="I110" s="23"/>
      <c r="J110" s="23"/>
      <c r="O110" s="152"/>
      <c r="T110" s="23"/>
    </row>
    <row r="111" spans="1:20" s="20" customFormat="1" ht="19.5" customHeight="1" x14ac:dyDescent="0.25">
      <c r="A111" s="209"/>
      <c r="D111" s="133"/>
      <c r="E111" s="133"/>
      <c r="G111" s="152"/>
      <c r="H111" s="23"/>
      <c r="I111" s="23"/>
      <c r="J111" s="23"/>
      <c r="O111" s="152"/>
      <c r="T111" s="23"/>
    </row>
    <row r="112" spans="1:20" s="20" customFormat="1" ht="19.5" customHeight="1" x14ac:dyDescent="0.25">
      <c r="A112" s="209"/>
      <c r="D112" s="133"/>
      <c r="E112" s="133"/>
      <c r="G112" s="152"/>
      <c r="H112" s="23"/>
      <c r="I112" s="23"/>
      <c r="J112" s="23"/>
      <c r="O112" s="152"/>
      <c r="T112" s="23"/>
    </row>
    <row r="113" spans="1:20" s="20" customFormat="1" ht="19.5" customHeight="1" x14ac:dyDescent="0.25">
      <c r="A113" s="209"/>
      <c r="D113" s="133"/>
      <c r="E113" s="133"/>
      <c r="G113" s="152"/>
      <c r="H113" s="23"/>
      <c r="I113" s="23"/>
      <c r="J113" s="23"/>
      <c r="O113" s="152"/>
      <c r="T113" s="23"/>
    </row>
    <row r="114" spans="1:20" s="20" customFormat="1" ht="19.5" customHeight="1" x14ac:dyDescent="0.25">
      <c r="A114" s="209"/>
      <c r="D114" s="133"/>
      <c r="E114" s="133"/>
      <c r="G114" s="152"/>
      <c r="H114" s="23"/>
      <c r="I114" s="23"/>
      <c r="J114" s="23"/>
      <c r="O114" s="152"/>
      <c r="T114" s="23"/>
    </row>
    <row r="115" spans="1:20" s="20" customFormat="1" ht="19.5" customHeight="1" x14ac:dyDescent="0.25">
      <c r="A115" s="209"/>
      <c r="D115" s="133"/>
      <c r="E115" s="133"/>
      <c r="G115" s="152"/>
      <c r="H115" s="23"/>
      <c r="I115" s="23"/>
      <c r="J115" s="23"/>
      <c r="O115" s="152"/>
      <c r="T115" s="23"/>
    </row>
    <row r="116" spans="1:20" s="20" customFormat="1" ht="19.5" customHeight="1" x14ac:dyDescent="0.25">
      <c r="A116" s="209"/>
      <c r="D116" s="133"/>
      <c r="E116" s="133"/>
      <c r="G116" s="152"/>
      <c r="H116" s="23"/>
      <c r="I116" s="23"/>
      <c r="J116" s="23"/>
      <c r="O116" s="152"/>
      <c r="T116" s="23"/>
    </row>
    <row r="117" spans="1:20" s="20" customFormat="1" ht="19.5" customHeight="1" x14ac:dyDescent="0.25">
      <c r="A117" s="209"/>
      <c r="D117" s="133"/>
      <c r="E117" s="133"/>
      <c r="G117" s="152"/>
      <c r="H117" s="23"/>
      <c r="I117" s="23"/>
      <c r="J117" s="23"/>
      <c r="O117" s="152"/>
      <c r="T117" s="23"/>
    </row>
    <row r="118" spans="1:20" s="20" customFormat="1" ht="19.5" customHeight="1" x14ac:dyDescent="0.25">
      <c r="A118" s="209"/>
      <c r="D118" s="133"/>
      <c r="E118" s="133"/>
      <c r="G118" s="152"/>
      <c r="H118" s="23"/>
      <c r="I118" s="23"/>
      <c r="J118" s="23"/>
      <c r="O118" s="152"/>
      <c r="T118" s="23"/>
    </row>
    <row r="119" spans="1:20" s="20" customFormat="1" ht="19.5" customHeight="1" x14ac:dyDescent="0.25">
      <c r="A119" s="209"/>
      <c r="D119" s="133"/>
      <c r="E119" s="133"/>
      <c r="G119" s="152"/>
      <c r="H119" s="23"/>
      <c r="I119" s="23"/>
      <c r="J119" s="23"/>
      <c r="O119" s="152"/>
      <c r="T119" s="23"/>
    </row>
    <row r="120" spans="1:20" s="20" customFormat="1" ht="24.75" customHeight="1" x14ac:dyDescent="0.25">
      <c r="A120" s="209"/>
      <c r="D120" s="133"/>
      <c r="E120" s="133"/>
      <c r="G120" s="152"/>
      <c r="H120" s="23"/>
      <c r="I120" s="23"/>
      <c r="J120" s="23"/>
      <c r="O120" s="152"/>
      <c r="T120" s="23"/>
    </row>
    <row r="121" spans="1:20" s="20" customFormat="1" ht="12" customHeight="1" x14ac:dyDescent="0.25">
      <c r="A121" s="209"/>
      <c r="D121" s="133"/>
      <c r="E121" s="133"/>
      <c r="G121" s="216"/>
      <c r="H121" s="23"/>
      <c r="I121" s="23"/>
      <c r="J121" s="23"/>
      <c r="O121" s="152"/>
      <c r="T121" s="23"/>
    </row>
    <row r="122" spans="1:20" s="20" customFormat="1" ht="25.5" customHeight="1" x14ac:dyDescent="0.25">
      <c r="A122" s="209"/>
      <c r="D122" s="133"/>
      <c r="E122" s="133"/>
      <c r="G122" s="216"/>
      <c r="H122" s="23"/>
      <c r="I122" s="23"/>
      <c r="J122" s="23"/>
      <c r="O122" s="152"/>
      <c r="T122" s="23"/>
    </row>
    <row r="123" spans="1:20" s="20" customFormat="1" ht="19.5" customHeight="1" x14ac:dyDescent="0.25">
      <c r="A123" s="209"/>
      <c r="D123" s="133"/>
      <c r="E123" s="133"/>
      <c r="G123" s="152"/>
      <c r="H123" s="23"/>
      <c r="I123" s="23"/>
      <c r="J123" s="23"/>
      <c r="O123" s="152"/>
      <c r="T123" s="23"/>
    </row>
    <row r="124" spans="1:20" s="20" customFormat="1" ht="19.5" customHeight="1" x14ac:dyDescent="0.25">
      <c r="A124" s="209"/>
      <c r="D124" s="133"/>
      <c r="E124" s="133"/>
      <c r="G124" s="152"/>
      <c r="H124" s="23"/>
      <c r="I124" s="23"/>
      <c r="J124" s="23"/>
      <c r="O124" s="152"/>
      <c r="T124" s="23"/>
    </row>
    <row r="125" spans="1:20" s="20" customFormat="1" ht="19.5" customHeight="1" x14ac:dyDescent="0.25">
      <c r="A125" s="209"/>
      <c r="D125" s="133"/>
      <c r="E125" s="133"/>
      <c r="G125" s="152"/>
      <c r="H125" s="23"/>
      <c r="I125" s="23"/>
      <c r="J125" s="23"/>
      <c r="O125" s="152"/>
      <c r="T125" s="23"/>
    </row>
    <row r="126" spans="1:20" s="20" customFormat="1" ht="19.5" customHeight="1" x14ac:dyDescent="0.25">
      <c r="A126" s="209"/>
      <c r="D126" s="133"/>
      <c r="E126" s="133"/>
      <c r="G126" s="152"/>
      <c r="H126" s="23"/>
      <c r="I126" s="23"/>
      <c r="J126" s="23"/>
      <c r="O126" s="152"/>
      <c r="T126" s="23"/>
    </row>
    <row r="127" spans="1:20" s="20" customFormat="1" ht="19.5" customHeight="1" x14ac:dyDescent="0.25">
      <c r="A127" s="209"/>
      <c r="D127" s="133"/>
      <c r="E127" s="133"/>
      <c r="G127" s="152"/>
      <c r="H127" s="23"/>
      <c r="I127" s="23"/>
      <c r="J127" s="23"/>
      <c r="O127" s="152"/>
      <c r="T127" s="23"/>
    </row>
    <row r="128" spans="1:20" s="20" customFormat="1" ht="19.5" customHeight="1" x14ac:dyDescent="0.25">
      <c r="A128" s="209"/>
      <c r="D128" s="133"/>
      <c r="E128" s="133"/>
      <c r="G128" s="152"/>
      <c r="H128" s="23"/>
      <c r="I128" s="23"/>
      <c r="J128" s="23"/>
      <c r="O128" s="152"/>
      <c r="T128" s="23"/>
    </row>
    <row r="129" spans="1:20" s="20" customFormat="1" ht="19.5" customHeight="1" x14ac:dyDescent="0.25">
      <c r="A129" s="209"/>
      <c r="D129" s="133"/>
      <c r="E129" s="133"/>
      <c r="G129" s="216"/>
      <c r="H129" s="23"/>
      <c r="I129" s="23"/>
      <c r="J129" s="23"/>
      <c r="O129" s="152"/>
      <c r="T129" s="23"/>
    </row>
    <row r="130" spans="1:20" s="20" customFormat="1" ht="19.5" customHeight="1" x14ac:dyDescent="0.25">
      <c r="A130" s="209"/>
      <c r="D130" s="133"/>
      <c r="E130" s="133"/>
      <c r="G130" s="152"/>
      <c r="H130" s="23"/>
      <c r="I130" s="23"/>
      <c r="J130" s="23"/>
      <c r="O130" s="152"/>
      <c r="T130" s="23"/>
    </row>
    <row r="131" spans="1:20" s="20" customFormat="1" ht="19.5" customHeight="1" x14ac:dyDescent="0.25">
      <c r="A131" s="209"/>
      <c r="D131" s="133"/>
      <c r="E131" s="133"/>
      <c r="G131" s="216"/>
      <c r="H131" s="23"/>
      <c r="I131" s="23"/>
      <c r="J131" s="23"/>
      <c r="O131" s="152"/>
      <c r="T131" s="23"/>
    </row>
    <row r="132" spans="1:20" s="20" customFormat="1" ht="19.5" customHeight="1" x14ac:dyDescent="0.25">
      <c r="A132" s="209"/>
      <c r="D132" s="133"/>
      <c r="E132" s="133"/>
      <c r="G132" s="152"/>
      <c r="H132" s="23"/>
      <c r="I132" s="23"/>
      <c r="J132" s="23"/>
      <c r="O132" s="152"/>
      <c r="T132" s="23"/>
    </row>
    <row r="133" spans="1:20" s="20" customFormat="1" ht="19.5" customHeight="1" x14ac:dyDescent="0.25">
      <c r="A133" s="209"/>
      <c r="D133" s="133"/>
      <c r="E133" s="133"/>
      <c r="G133" s="216"/>
      <c r="H133" s="23"/>
      <c r="I133" s="23"/>
      <c r="J133" s="23"/>
      <c r="O133" s="152"/>
      <c r="T133" s="23"/>
    </row>
    <row r="134" spans="1:20" s="20" customFormat="1" ht="19.5" customHeight="1" x14ac:dyDescent="0.25">
      <c r="A134" s="209"/>
      <c r="D134" s="133"/>
      <c r="E134" s="133"/>
      <c r="G134" s="216"/>
      <c r="H134" s="23"/>
      <c r="I134" s="23"/>
      <c r="J134" s="23"/>
      <c r="O134" s="152"/>
      <c r="T134" s="23"/>
    </row>
    <row r="135" spans="1:20" s="20" customFormat="1" ht="19.5" customHeight="1" x14ac:dyDescent="0.25">
      <c r="A135" s="209"/>
      <c r="D135" s="133"/>
      <c r="E135" s="133"/>
      <c r="G135" s="216"/>
      <c r="H135" s="23"/>
      <c r="I135" s="23"/>
      <c r="J135" s="23"/>
      <c r="O135" s="152"/>
      <c r="T135" s="23"/>
    </row>
    <row r="136" spans="1:20" s="20" customFormat="1" x14ac:dyDescent="0.25">
      <c r="A136" s="209"/>
      <c r="D136" s="133"/>
      <c r="E136" s="133"/>
      <c r="G136" s="152"/>
      <c r="H136" s="23"/>
      <c r="I136" s="23"/>
      <c r="J136" s="23"/>
      <c r="O136" s="152"/>
      <c r="T136" s="23"/>
    </row>
    <row r="137" spans="1:20" s="20" customFormat="1" x14ac:dyDescent="0.25">
      <c r="A137" s="209"/>
      <c r="D137" s="133"/>
      <c r="E137" s="133"/>
      <c r="G137" s="152"/>
      <c r="H137" s="23"/>
      <c r="I137" s="23"/>
      <c r="J137" s="23"/>
      <c r="O137" s="152"/>
      <c r="T137" s="23"/>
    </row>
    <row r="138" spans="1:20" s="20" customFormat="1" x14ac:dyDescent="0.25">
      <c r="A138" s="209"/>
      <c r="D138" s="133"/>
      <c r="E138" s="133"/>
      <c r="G138" s="152"/>
      <c r="H138" s="23"/>
      <c r="I138" s="23"/>
      <c r="J138" s="23"/>
      <c r="O138" s="152"/>
      <c r="T138" s="23"/>
    </row>
    <row r="139" spans="1:20" x14ac:dyDescent="0.25">
      <c r="A139" s="209"/>
      <c r="D139" s="134"/>
      <c r="E139" s="134"/>
      <c r="G139" s="152"/>
      <c r="H139" s="23"/>
      <c r="I139" s="23"/>
      <c r="J139" s="23"/>
      <c r="O139" s="152"/>
      <c r="T139" s="23"/>
    </row>
    <row r="140" spans="1:20" x14ac:dyDescent="0.25">
      <c r="A140" s="209"/>
      <c r="D140" s="134"/>
      <c r="E140" s="134"/>
      <c r="G140" s="152"/>
      <c r="H140" s="23"/>
      <c r="I140" s="23"/>
      <c r="J140" s="23"/>
      <c r="O140" s="152"/>
      <c r="T140" s="23"/>
    </row>
    <row r="141" spans="1:20" x14ac:dyDescent="0.25">
      <c r="A141" s="209"/>
      <c r="D141" s="134"/>
      <c r="E141" s="134"/>
      <c r="G141" s="152"/>
      <c r="H141" s="23"/>
      <c r="I141" s="23"/>
      <c r="J141" s="23"/>
      <c r="O141" s="152"/>
      <c r="T141" s="23"/>
    </row>
    <row r="142" spans="1:20" x14ac:dyDescent="0.25">
      <c r="A142" s="209"/>
      <c r="D142" s="134"/>
      <c r="E142" s="134"/>
      <c r="G142" s="152"/>
      <c r="H142" s="23"/>
      <c r="I142" s="23"/>
      <c r="J142" s="23"/>
      <c r="O142" s="152"/>
      <c r="T142" s="23"/>
    </row>
    <row r="143" spans="1:20" x14ac:dyDescent="0.25">
      <c r="A143" s="209"/>
      <c r="D143" s="134"/>
      <c r="E143" s="134"/>
      <c r="G143" s="152"/>
      <c r="H143" s="23"/>
      <c r="I143" s="23"/>
      <c r="J143" s="23"/>
      <c r="O143" s="152"/>
      <c r="T143" s="23"/>
    </row>
    <row r="144" spans="1:20" x14ac:dyDescent="0.25">
      <c r="A144" s="209"/>
      <c r="D144" s="134"/>
      <c r="E144" s="134"/>
      <c r="G144" s="152"/>
      <c r="H144" s="23"/>
      <c r="I144" s="23"/>
      <c r="J144" s="23"/>
      <c r="O144" s="152"/>
      <c r="T144" s="23"/>
    </row>
    <row r="145" spans="1:20" x14ac:dyDescent="0.25">
      <c r="A145" s="209"/>
      <c r="D145" s="134"/>
      <c r="E145" s="134"/>
      <c r="G145" s="152"/>
      <c r="H145" s="23"/>
      <c r="I145" s="23"/>
      <c r="J145" s="23"/>
      <c r="O145" s="152"/>
      <c r="T145" s="23"/>
    </row>
    <row r="146" spans="1:20" x14ac:dyDescent="0.25">
      <c r="A146" s="209"/>
      <c r="D146" s="134"/>
      <c r="E146" s="134"/>
      <c r="G146" s="152"/>
      <c r="H146" s="23"/>
      <c r="I146" s="23"/>
      <c r="J146" s="23"/>
      <c r="O146" s="152"/>
      <c r="T146" s="23"/>
    </row>
    <row r="147" spans="1:20" x14ac:dyDescent="0.25">
      <c r="A147" s="209"/>
      <c r="D147" s="134"/>
      <c r="E147" s="134"/>
      <c r="G147" s="152"/>
      <c r="H147" s="23"/>
      <c r="I147" s="23"/>
      <c r="J147" s="23"/>
      <c r="O147" s="152"/>
      <c r="T147" s="23"/>
    </row>
    <row r="148" spans="1:20" x14ac:dyDescent="0.25">
      <c r="A148" s="209"/>
      <c r="D148" s="134"/>
      <c r="E148" s="134"/>
      <c r="G148" s="152"/>
      <c r="H148" s="23"/>
      <c r="I148" s="23"/>
      <c r="J148" s="23"/>
      <c r="O148" s="152"/>
      <c r="T148" s="23"/>
    </row>
    <row r="149" spans="1:20" x14ac:dyDescent="0.25">
      <c r="A149" s="209"/>
      <c r="D149" s="134"/>
      <c r="E149" s="134"/>
      <c r="G149" s="152"/>
      <c r="H149" s="23"/>
      <c r="I149" s="23"/>
      <c r="J149" s="23"/>
      <c r="O149" s="152"/>
      <c r="T149" s="23"/>
    </row>
    <row r="150" spans="1:20" x14ac:dyDescent="0.25">
      <c r="A150" s="209"/>
      <c r="D150" s="134"/>
      <c r="E150" s="134"/>
      <c r="G150" s="152"/>
      <c r="H150" s="23"/>
      <c r="I150" s="23"/>
      <c r="J150" s="23"/>
      <c r="O150" s="152"/>
      <c r="T150" s="23"/>
    </row>
    <row r="151" spans="1:20" x14ac:dyDescent="0.25">
      <c r="A151" s="209"/>
      <c r="D151" s="134"/>
      <c r="E151" s="134"/>
      <c r="G151" s="152"/>
      <c r="H151" s="23"/>
      <c r="I151" s="23"/>
      <c r="J151" s="23"/>
      <c r="O151" s="152"/>
      <c r="T151" s="23"/>
    </row>
    <row r="152" spans="1:20" x14ac:dyDescent="0.25">
      <c r="A152" s="209"/>
      <c r="D152" s="134"/>
      <c r="E152" s="134"/>
      <c r="G152" s="152"/>
      <c r="H152" s="23"/>
      <c r="I152" s="23"/>
      <c r="J152" s="23"/>
      <c r="O152" s="152"/>
      <c r="T152" s="23"/>
    </row>
    <row r="153" spans="1:20" x14ac:dyDescent="0.25">
      <c r="A153" s="209"/>
      <c r="D153" s="134"/>
      <c r="E153" s="134"/>
      <c r="G153" s="152"/>
      <c r="H153" s="23"/>
      <c r="I153" s="23"/>
      <c r="J153" s="23"/>
      <c r="O153" s="152"/>
      <c r="T153" s="23"/>
    </row>
    <row r="154" spans="1:20" x14ac:dyDescent="0.25">
      <c r="A154" s="209"/>
      <c r="D154" s="134"/>
      <c r="E154" s="134"/>
      <c r="G154" s="152"/>
      <c r="H154" s="23"/>
      <c r="I154" s="23"/>
      <c r="J154" s="23"/>
      <c r="O154" s="152"/>
      <c r="T154" s="23"/>
    </row>
    <row r="155" spans="1:20" x14ac:dyDescent="0.25">
      <c r="A155" s="209"/>
      <c r="D155" s="134"/>
      <c r="E155" s="134"/>
      <c r="G155" s="152"/>
      <c r="H155" s="23"/>
      <c r="I155" s="23"/>
      <c r="J155" s="23"/>
      <c r="O155" s="152"/>
      <c r="T155" s="23"/>
    </row>
    <row r="156" spans="1:20" x14ac:dyDescent="0.25">
      <c r="A156" s="209"/>
      <c r="D156" s="134"/>
      <c r="E156" s="134"/>
      <c r="G156" s="152"/>
      <c r="H156" s="23"/>
      <c r="I156" s="23"/>
      <c r="J156" s="23"/>
      <c r="O156" s="152"/>
      <c r="T156" s="23"/>
    </row>
    <row r="157" spans="1:20" x14ac:dyDescent="0.25">
      <c r="A157" s="209"/>
      <c r="D157" s="134"/>
      <c r="E157" s="134"/>
      <c r="G157" s="152"/>
      <c r="H157" s="23"/>
      <c r="I157" s="23"/>
      <c r="J157" s="23"/>
      <c r="O157" s="152"/>
      <c r="T157" s="23"/>
    </row>
    <row r="158" spans="1:20" x14ac:dyDescent="0.25">
      <c r="A158" s="209"/>
      <c r="D158" s="134"/>
      <c r="E158" s="134"/>
      <c r="G158" s="152"/>
      <c r="H158" s="23"/>
      <c r="I158" s="23"/>
      <c r="J158" s="23"/>
      <c r="O158" s="152"/>
      <c r="T158" s="23"/>
    </row>
    <row r="159" spans="1:20" x14ac:dyDescent="0.25">
      <c r="A159" s="209"/>
      <c r="D159" s="134"/>
      <c r="E159" s="134"/>
      <c r="G159" s="152"/>
      <c r="H159" s="23"/>
      <c r="I159" s="23"/>
      <c r="J159" s="23"/>
      <c r="O159" s="152"/>
      <c r="T159" s="23"/>
    </row>
    <row r="160" spans="1:20" x14ac:dyDescent="0.25">
      <c r="A160" s="209"/>
      <c r="D160" s="134"/>
      <c r="E160" s="134"/>
      <c r="G160" s="152"/>
      <c r="H160" s="23"/>
      <c r="I160" s="23"/>
      <c r="J160" s="23"/>
      <c r="O160" s="152"/>
      <c r="T160" s="23"/>
    </row>
    <row r="161" spans="1:20" x14ac:dyDescent="0.25">
      <c r="A161" s="209"/>
      <c r="D161" s="134"/>
      <c r="E161" s="134"/>
      <c r="G161" s="152"/>
      <c r="H161" s="23"/>
      <c r="I161" s="23"/>
      <c r="J161" s="23"/>
      <c r="O161" s="152"/>
      <c r="T161" s="23"/>
    </row>
    <row r="162" spans="1:20" x14ac:dyDescent="0.25">
      <c r="A162" s="209"/>
      <c r="D162" s="134"/>
      <c r="E162" s="134"/>
      <c r="G162" s="152"/>
      <c r="H162" s="23"/>
      <c r="I162" s="23"/>
      <c r="J162" s="23"/>
      <c r="O162" s="152"/>
      <c r="T162" s="23"/>
    </row>
    <row r="163" spans="1:20" x14ac:dyDescent="0.25">
      <c r="A163" s="209"/>
      <c r="D163" s="134"/>
      <c r="E163" s="134"/>
      <c r="G163" s="152"/>
      <c r="H163" s="23"/>
      <c r="I163" s="23"/>
      <c r="J163" s="23"/>
      <c r="O163" s="152"/>
      <c r="T163" s="23"/>
    </row>
    <row r="164" spans="1:20" x14ac:dyDescent="0.25">
      <c r="A164" s="209"/>
      <c r="D164" s="134"/>
      <c r="E164" s="134"/>
      <c r="G164" s="152"/>
      <c r="H164" s="23"/>
      <c r="I164" s="23"/>
      <c r="J164" s="23"/>
      <c r="O164" s="152"/>
      <c r="T164" s="23"/>
    </row>
    <row r="165" spans="1:20" x14ac:dyDescent="0.25">
      <c r="A165" s="209"/>
      <c r="D165" s="134"/>
      <c r="E165" s="134"/>
      <c r="G165" s="152"/>
      <c r="H165" s="23"/>
      <c r="I165" s="23"/>
      <c r="J165" s="23"/>
      <c r="O165" s="152"/>
      <c r="T165" s="23"/>
    </row>
    <row r="166" spans="1:20" x14ac:dyDescent="0.25">
      <c r="A166" s="209"/>
      <c r="D166" s="134"/>
      <c r="E166" s="134"/>
      <c r="G166" s="152"/>
      <c r="H166" s="23"/>
      <c r="I166" s="23"/>
      <c r="J166" s="23"/>
      <c r="O166" s="152"/>
      <c r="T166" s="23"/>
    </row>
    <row r="167" spans="1:20" x14ac:dyDescent="0.25">
      <c r="A167" s="209"/>
      <c r="D167" s="134"/>
      <c r="E167" s="134"/>
      <c r="G167" s="152"/>
      <c r="H167" s="23"/>
      <c r="I167" s="23"/>
      <c r="J167" s="23"/>
      <c r="O167" s="152"/>
      <c r="T167" s="23"/>
    </row>
    <row r="168" spans="1:20" x14ac:dyDescent="0.25">
      <c r="A168" s="209"/>
      <c r="D168" s="134"/>
      <c r="E168" s="134"/>
      <c r="G168" s="152"/>
      <c r="H168" s="23"/>
      <c r="I168" s="23"/>
      <c r="J168" s="23"/>
      <c r="O168" s="152"/>
      <c r="T168" s="23"/>
    </row>
    <row r="169" spans="1:20" x14ac:dyDescent="0.25">
      <c r="A169" s="209"/>
      <c r="D169" s="134"/>
      <c r="E169" s="134"/>
      <c r="G169" s="152"/>
      <c r="H169" s="23"/>
      <c r="I169" s="23"/>
      <c r="J169" s="23"/>
      <c r="O169" s="152"/>
      <c r="T169" s="23"/>
    </row>
    <row r="170" spans="1:20" x14ac:dyDescent="0.25">
      <c r="A170" s="209"/>
      <c r="D170" s="134"/>
      <c r="E170" s="134"/>
      <c r="G170" s="152"/>
      <c r="H170" s="23"/>
      <c r="I170" s="23"/>
      <c r="J170" s="23"/>
      <c r="O170" s="152"/>
      <c r="T170" s="23"/>
    </row>
    <row r="171" spans="1:20" x14ac:dyDescent="0.25">
      <c r="A171" s="209"/>
      <c r="D171" s="134"/>
      <c r="E171" s="134"/>
      <c r="G171" s="152"/>
      <c r="H171" s="23"/>
      <c r="I171" s="23"/>
      <c r="J171" s="23"/>
      <c r="O171" s="152"/>
      <c r="T171" s="23"/>
    </row>
    <row r="172" spans="1:20" x14ac:dyDescent="0.25">
      <c r="A172" s="209"/>
      <c r="D172" s="134"/>
      <c r="E172" s="134"/>
      <c r="G172" s="152"/>
      <c r="H172" s="23"/>
      <c r="I172" s="23"/>
      <c r="J172" s="23"/>
      <c r="O172" s="152"/>
      <c r="T172" s="23"/>
    </row>
    <row r="173" spans="1:20" x14ac:dyDescent="0.25">
      <c r="A173" s="209"/>
      <c r="D173" s="134"/>
      <c r="E173" s="134"/>
      <c r="G173" s="152"/>
      <c r="H173" s="23"/>
      <c r="I173" s="23"/>
      <c r="J173" s="23"/>
      <c r="O173" s="152"/>
      <c r="T173" s="23"/>
    </row>
    <row r="174" spans="1:20" x14ac:dyDescent="0.25">
      <c r="A174" s="209"/>
      <c r="D174" s="134"/>
      <c r="E174" s="134"/>
      <c r="G174" s="152"/>
      <c r="H174" s="23"/>
      <c r="I174" s="23"/>
      <c r="J174" s="23"/>
      <c r="O174" s="152"/>
      <c r="T174" s="23"/>
    </row>
    <row r="175" spans="1:20" x14ac:dyDescent="0.25">
      <c r="A175" s="209"/>
      <c r="D175" s="134"/>
      <c r="E175" s="134"/>
      <c r="G175" s="152"/>
      <c r="H175" s="23"/>
      <c r="I175" s="23"/>
      <c r="J175" s="23"/>
      <c r="O175" s="152"/>
      <c r="T175" s="23"/>
    </row>
    <row r="176" spans="1:20" x14ac:dyDescent="0.25">
      <c r="A176" s="209"/>
      <c r="D176" s="134"/>
      <c r="E176" s="134"/>
      <c r="G176" s="152"/>
      <c r="H176" s="23"/>
      <c r="I176" s="23"/>
      <c r="J176" s="23"/>
      <c r="O176" s="152"/>
      <c r="T176" s="23"/>
    </row>
    <row r="177" spans="1:20" x14ac:dyDescent="0.25">
      <c r="A177" s="209"/>
      <c r="D177" s="134"/>
      <c r="E177" s="134"/>
      <c r="G177" s="152"/>
      <c r="H177" s="23"/>
      <c r="I177" s="23"/>
      <c r="J177" s="23"/>
      <c r="O177" s="152"/>
      <c r="T177" s="23"/>
    </row>
    <row r="178" spans="1:20" x14ac:dyDescent="0.25">
      <c r="A178" s="209"/>
      <c r="D178" s="134"/>
      <c r="E178" s="134"/>
      <c r="G178" s="152"/>
      <c r="H178" s="23"/>
      <c r="I178" s="23"/>
      <c r="J178" s="23"/>
      <c r="O178" s="152"/>
      <c r="T178" s="23"/>
    </row>
    <row r="179" spans="1:20" x14ac:dyDescent="0.25">
      <c r="A179" s="209"/>
      <c r="D179" s="134"/>
      <c r="E179" s="134"/>
      <c r="G179" s="152"/>
      <c r="H179" s="23"/>
      <c r="I179" s="23"/>
      <c r="J179" s="23"/>
      <c r="O179" s="152"/>
      <c r="T179" s="23"/>
    </row>
    <row r="180" spans="1:20" x14ac:dyDescent="0.25">
      <c r="A180" s="209"/>
      <c r="D180" s="134"/>
      <c r="E180" s="134"/>
      <c r="G180" s="152"/>
      <c r="H180" s="23"/>
      <c r="I180" s="23"/>
      <c r="J180" s="23"/>
      <c r="O180" s="152"/>
      <c r="T180" s="23"/>
    </row>
    <row r="181" spans="1:20" x14ac:dyDescent="0.25">
      <c r="A181" s="209"/>
      <c r="D181" s="134"/>
      <c r="E181" s="134"/>
      <c r="G181" s="152"/>
      <c r="H181" s="23"/>
      <c r="I181" s="23"/>
      <c r="J181" s="23"/>
      <c r="O181" s="152"/>
      <c r="T181" s="23"/>
    </row>
    <row r="182" spans="1:20" x14ac:dyDescent="0.25">
      <c r="A182" s="209"/>
      <c r="D182" s="134"/>
      <c r="E182" s="134"/>
      <c r="G182" s="152"/>
      <c r="H182" s="23"/>
      <c r="I182" s="23"/>
      <c r="J182" s="23"/>
      <c r="O182" s="152"/>
      <c r="T182" s="23"/>
    </row>
    <row r="183" spans="1:20" x14ac:dyDescent="0.25">
      <c r="A183" s="209"/>
      <c r="D183" s="134"/>
      <c r="E183" s="134"/>
      <c r="G183" s="152"/>
      <c r="H183" s="23"/>
      <c r="I183" s="23"/>
      <c r="J183" s="23"/>
      <c r="O183" s="152"/>
      <c r="T183" s="23"/>
    </row>
    <row r="184" spans="1:20" x14ac:dyDescent="0.25">
      <c r="A184" s="209"/>
      <c r="D184" s="134"/>
      <c r="E184" s="134"/>
      <c r="G184" s="152"/>
      <c r="H184" s="23"/>
      <c r="I184" s="23"/>
      <c r="J184" s="23"/>
      <c r="O184" s="152"/>
      <c r="T184" s="23"/>
    </row>
    <row r="185" spans="1:20" x14ac:dyDescent="0.25">
      <c r="A185" s="209"/>
      <c r="D185" s="134"/>
      <c r="E185" s="134"/>
      <c r="G185" s="152"/>
      <c r="H185" s="23"/>
      <c r="I185" s="23"/>
      <c r="J185" s="23"/>
      <c r="O185" s="152"/>
      <c r="T185" s="23"/>
    </row>
    <row r="186" spans="1:20" x14ac:dyDescent="0.25">
      <c r="A186" s="209"/>
      <c r="D186" s="134"/>
      <c r="E186" s="134"/>
      <c r="G186" s="152"/>
      <c r="H186" s="23"/>
      <c r="I186" s="23"/>
      <c r="J186" s="23"/>
      <c r="O186" s="152"/>
      <c r="T186" s="23"/>
    </row>
    <row r="187" spans="1:20" x14ac:dyDescent="0.25">
      <c r="A187" s="209"/>
      <c r="D187" s="134"/>
      <c r="E187" s="134"/>
      <c r="G187" s="152"/>
      <c r="H187" s="23"/>
      <c r="I187" s="23"/>
      <c r="J187" s="23"/>
      <c r="O187" s="152"/>
      <c r="T187" s="23"/>
    </row>
    <row r="188" spans="1:20" x14ac:dyDescent="0.25">
      <c r="A188" s="209"/>
      <c r="D188" s="134"/>
      <c r="E188" s="134"/>
      <c r="G188" s="152"/>
      <c r="H188" s="23"/>
      <c r="I188" s="23"/>
      <c r="J188" s="23"/>
      <c r="O188" s="152"/>
      <c r="T188" s="23"/>
    </row>
    <row r="189" spans="1:20" x14ac:dyDescent="0.25">
      <c r="A189" s="209"/>
      <c r="D189" s="134"/>
      <c r="E189" s="134"/>
      <c r="G189" s="152"/>
      <c r="H189" s="23"/>
      <c r="I189" s="23"/>
      <c r="J189" s="23"/>
      <c r="O189" s="152"/>
      <c r="T189" s="23"/>
    </row>
    <row r="190" spans="1:20" x14ac:dyDescent="0.25">
      <c r="A190" s="209"/>
      <c r="D190" s="134"/>
      <c r="E190" s="134"/>
      <c r="G190" s="152"/>
      <c r="H190" s="23"/>
      <c r="I190" s="23"/>
      <c r="J190" s="23"/>
      <c r="O190" s="152"/>
      <c r="T190" s="23"/>
    </row>
    <row r="191" spans="1:20" x14ac:dyDescent="0.25">
      <c r="A191" s="209"/>
      <c r="D191" s="134"/>
      <c r="E191" s="134"/>
      <c r="G191" s="152"/>
      <c r="H191" s="23"/>
      <c r="I191" s="23"/>
      <c r="J191" s="23"/>
      <c r="O191" s="152"/>
      <c r="T191" s="23"/>
    </row>
    <row r="192" spans="1:20" x14ac:dyDescent="0.25">
      <c r="A192" s="209"/>
      <c r="D192" s="134"/>
      <c r="E192" s="134"/>
      <c r="G192" s="152"/>
      <c r="H192" s="23"/>
      <c r="I192" s="23"/>
      <c r="J192" s="23"/>
      <c r="O192" s="152"/>
      <c r="T192" s="23"/>
    </row>
    <row r="193" spans="1:20" x14ac:dyDescent="0.25">
      <c r="A193" s="209"/>
      <c r="D193" s="134"/>
      <c r="E193" s="134"/>
      <c r="G193" s="152"/>
      <c r="H193" s="23"/>
      <c r="I193" s="23"/>
      <c r="J193" s="23"/>
      <c r="O193" s="152"/>
      <c r="T193" s="23"/>
    </row>
    <row r="194" spans="1:20" x14ac:dyDescent="0.25">
      <c r="A194" s="209"/>
      <c r="D194" s="134"/>
      <c r="E194" s="134"/>
      <c r="G194" s="152"/>
      <c r="H194" s="23"/>
      <c r="I194" s="23"/>
      <c r="J194" s="23"/>
      <c r="O194" s="152"/>
      <c r="T194" s="23"/>
    </row>
    <row r="195" spans="1:20" x14ac:dyDescent="0.25">
      <c r="A195" s="209"/>
      <c r="D195" s="134"/>
      <c r="E195" s="134"/>
      <c r="G195" s="152"/>
      <c r="H195" s="23"/>
      <c r="I195" s="23"/>
      <c r="J195" s="23"/>
      <c r="O195" s="152"/>
      <c r="T195" s="23"/>
    </row>
    <row r="196" spans="1:20" x14ac:dyDescent="0.25">
      <c r="A196" s="209"/>
      <c r="D196" s="134"/>
      <c r="E196" s="134"/>
      <c r="G196" s="152"/>
      <c r="H196" s="23"/>
      <c r="I196" s="23"/>
      <c r="J196" s="23"/>
      <c r="O196" s="152"/>
      <c r="T196" s="23"/>
    </row>
    <row r="197" spans="1:20" x14ac:dyDescent="0.25">
      <c r="A197" s="209"/>
      <c r="D197" s="134"/>
      <c r="E197" s="134"/>
      <c r="G197" s="152"/>
      <c r="H197" s="23"/>
      <c r="I197" s="23"/>
      <c r="J197" s="23"/>
      <c r="O197" s="152"/>
      <c r="T197" s="23"/>
    </row>
    <row r="198" spans="1:20" x14ac:dyDescent="0.25">
      <c r="A198" s="209"/>
      <c r="D198" s="134"/>
      <c r="E198" s="134"/>
      <c r="G198" s="152"/>
      <c r="H198" s="23"/>
      <c r="I198" s="23"/>
      <c r="J198" s="23"/>
      <c r="O198" s="152"/>
      <c r="T198" s="23"/>
    </row>
    <row r="199" spans="1:20" x14ac:dyDescent="0.25">
      <c r="A199" s="209"/>
      <c r="D199" s="134"/>
      <c r="E199" s="134"/>
      <c r="G199" s="152"/>
      <c r="H199" s="23"/>
      <c r="I199" s="23"/>
      <c r="J199" s="23"/>
      <c r="O199" s="152"/>
      <c r="T199" s="23"/>
    </row>
    <row r="200" spans="1:20" x14ac:dyDescent="0.25">
      <c r="A200" s="209"/>
      <c r="D200" s="134"/>
      <c r="E200" s="134"/>
      <c r="G200" s="152"/>
      <c r="H200" s="23"/>
      <c r="I200" s="23"/>
      <c r="J200" s="23"/>
      <c r="O200" s="152"/>
      <c r="T200" s="23"/>
    </row>
    <row r="201" spans="1:20" x14ac:dyDescent="0.25">
      <c r="A201" s="209"/>
      <c r="D201" s="134"/>
      <c r="E201" s="134"/>
      <c r="G201" s="152"/>
      <c r="H201" s="23"/>
      <c r="I201" s="23"/>
      <c r="J201" s="23"/>
      <c r="O201" s="152"/>
      <c r="T201" s="23"/>
    </row>
    <row r="202" spans="1:20" x14ac:dyDescent="0.25">
      <c r="A202" s="209"/>
      <c r="D202" s="134"/>
      <c r="E202" s="134"/>
      <c r="G202" s="152"/>
      <c r="H202" s="23"/>
      <c r="I202" s="23"/>
      <c r="J202" s="23"/>
      <c r="O202" s="152"/>
      <c r="T202" s="23"/>
    </row>
    <row r="203" spans="1:20" x14ac:dyDescent="0.25">
      <c r="A203" s="209"/>
      <c r="D203" s="134"/>
      <c r="E203" s="134"/>
      <c r="G203" s="152"/>
      <c r="H203" s="23"/>
      <c r="I203" s="23"/>
      <c r="J203" s="23"/>
      <c r="O203" s="152"/>
      <c r="T203" s="23"/>
    </row>
    <row r="204" spans="1:20" x14ac:dyDescent="0.25">
      <c r="A204" s="209"/>
      <c r="D204" s="134"/>
      <c r="E204" s="134"/>
      <c r="G204" s="152"/>
      <c r="H204" s="23"/>
      <c r="I204" s="23"/>
      <c r="J204" s="23"/>
      <c r="O204" s="152"/>
      <c r="T204" s="23"/>
    </row>
    <row r="205" spans="1:20" x14ac:dyDescent="0.25">
      <c r="A205" s="209"/>
      <c r="D205" s="134"/>
      <c r="E205" s="134"/>
      <c r="G205" s="152"/>
      <c r="H205" s="23"/>
      <c r="I205" s="23"/>
      <c r="J205" s="23"/>
      <c r="O205" s="152"/>
      <c r="T205" s="23"/>
    </row>
    <row r="206" spans="1:20" x14ac:dyDescent="0.25">
      <c r="A206" s="209"/>
      <c r="D206" s="134"/>
      <c r="E206" s="134"/>
      <c r="G206" s="152"/>
      <c r="H206" s="23"/>
      <c r="I206" s="23"/>
      <c r="J206" s="23"/>
      <c r="O206" s="152"/>
      <c r="T206" s="23"/>
    </row>
    <row r="207" spans="1:20" x14ac:dyDescent="0.25">
      <c r="A207" s="209"/>
      <c r="D207" s="134"/>
      <c r="E207" s="134"/>
      <c r="G207" s="152"/>
      <c r="H207" s="23"/>
      <c r="I207" s="23"/>
      <c r="J207" s="23"/>
      <c r="O207" s="152"/>
      <c r="T207" s="23"/>
    </row>
    <row r="208" spans="1:20" x14ac:dyDescent="0.25">
      <c r="A208" s="209"/>
      <c r="D208" s="134"/>
      <c r="E208" s="134"/>
      <c r="G208" s="152"/>
      <c r="H208" s="23"/>
      <c r="I208" s="23"/>
      <c r="J208" s="23"/>
      <c r="O208" s="152"/>
      <c r="T208" s="23"/>
    </row>
    <row r="209" spans="1:20" x14ac:dyDescent="0.25">
      <c r="A209" s="209"/>
      <c r="D209" s="134"/>
      <c r="E209" s="134"/>
      <c r="G209" s="152"/>
      <c r="H209" s="23"/>
      <c r="I209" s="23"/>
      <c r="J209" s="23"/>
      <c r="O209" s="152"/>
      <c r="T209" s="23"/>
    </row>
    <row r="210" spans="1:20" x14ac:dyDescent="0.25">
      <c r="A210" s="209"/>
      <c r="D210" s="134"/>
      <c r="E210" s="134"/>
      <c r="G210" s="152"/>
      <c r="H210" s="23"/>
      <c r="I210" s="23"/>
      <c r="J210" s="23"/>
      <c r="O210" s="152"/>
      <c r="T210" s="23"/>
    </row>
    <row r="211" spans="1:20" x14ac:dyDescent="0.25">
      <c r="A211" s="209"/>
      <c r="D211" s="134"/>
      <c r="E211" s="134"/>
      <c r="G211" s="152"/>
      <c r="H211" s="23"/>
      <c r="I211" s="23"/>
      <c r="J211" s="23"/>
      <c r="O211" s="152"/>
      <c r="T211" s="23"/>
    </row>
    <row r="212" spans="1:20" x14ac:dyDescent="0.25">
      <c r="A212" s="209"/>
      <c r="D212" s="134"/>
      <c r="E212" s="134"/>
      <c r="G212" s="152"/>
      <c r="H212" s="23"/>
      <c r="I212" s="23"/>
      <c r="J212" s="23"/>
      <c r="O212" s="152"/>
      <c r="T212" s="23"/>
    </row>
    <row r="213" spans="1:20" x14ac:dyDescent="0.25">
      <c r="A213" s="209"/>
      <c r="D213" s="134"/>
      <c r="E213" s="134"/>
      <c r="G213" s="152"/>
      <c r="H213" s="23"/>
      <c r="I213" s="23"/>
      <c r="J213" s="23"/>
      <c r="O213" s="152"/>
      <c r="T213" s="23"/>
    </row>
    <row r="214" spans="1:20" x14ac:dyDescent="0.25">
      <c r="A214" s="209"/>
      <c r="D214" s="134"/>
      <c r="E214" s="134"/>
      <c r="G214" s="152"/>
      <c r="H214" s="23"/>
      <c r="I214" s="23"/>
      <c r="J214" s="23"/>
      <c r="O214" s="152"/>
      <c r="T214" s="23"/>
    </row>
    <row r="215" spans="1:20" x14ac:dyDescent="0.25">
      <c r="A215" s="209"/>
      <c r="D215" s="134"/>
      <c r="E215" s="134"/>
      <c r="G215" s="152"/>
      <c r="H215" s="23"/>
      <c r="I215" s="23"/>
      <c r="J215" s="23"/>
      <c r="O215" s="152"/>
      <c r="T215" s="23"/>
    </row>
    <row r="216" spans="1:20" x14ac:dyDescent="0.25">
      <c r="A216" s="209"/>
      <c r="D216" s="134"/>
      <c r="E216" s="134"/>
      <c r="G216" s="152"/>
      <c r="H216" s="23"/>
      <c r="I216" s="23"/>
      <c r="J216" s="23"/>
      <c r="O216" s="152"/>
      <c r="T216" s="23"/>
    </row>
    <row r="217" spans="1:20" x14ac:dyDescent="0.25">
      <c r="A217" s="209"/>
      <c r="G217" s="152"/>
      <c r="H217" s="23"/>
      <c r="I217" s="23"/>
      <c r="J217" s="23"/>
      <c r="O217" s="152"/>
      <c r="T217" s="23"/>
    </row>
    <row r="218" spans="1:20" x14ac:dyDescent="0.25">
      <c r="A218" s="209"/>
      <c r="G218" s="152"/>
      <c r="H218" s="23"/>
      <c r="I218" s="23"/>
      <c r="J218" s="23"/>
      <c r="O218" s="152"/>
      <c r="T218" s="23"/>
    </row>
    <row r="219" spans="1:20" x14ac:dyDescent="0.25">
      <c r="A219" s="209"/>
      <c r="G219" s="152"/>
      <c r="H219" s="23"/>
      <c r="I219" s="23"/>
      <c r="J219" s="23"/>
      <c r="O219" s="152"/>
      <c r="T219" s="23"/>
    </row>
    <row r="220" spans="1:20" x14ac:dyDescent="0.25">
      <c r="A220" s="209"/>
      <c r="G220" s="152"/>
      <c r="H220" s="23"/>
      <c r="I220" s="23"/>
      <c r="J220" s="23"/>
      <c r="O220" s="152"/>
      <c r="T220" s="23"/>
    </row>
    <row r="221" spans="1:20" x14ac:dyDescent="0.25">
      <c r="A221" s="209"/>
      <c r="G221" s="152"/>
      <c r="H221" s="23"/>
      <c r="I221" s="23"/>
      <c r="J221" s="23"/>
      <c r="O221" s="152"/>
      <c r="T221" s="23"/>
    </row>
    <row r="222" spans="1:20" x14ac:dyDescent="0.25">
      <c r="A222" s="209"/>
      <c r="G222" s="152"/>
      <c r="H222" s="23"/>
      <c r="I222" s="23"/>
      <c r="J222" s="23"/>
      <c r="O222" s="152"/>
      <c r="T222" s="23"/>
    </row>
    <row r="223" spans="1:20" x14ac:dyDescent="0.25">
      <c r="A223" s="209"/>
      <c r="G223" s="152"/>
      <c r="H223" s="23"/>
      <c r="I223" s="23"/>
      <c r="J223" s="23"/>
      <c r="O223" s="152"/>
      <c r="T223" s="23"/>
    </row>
    <row r="224" spans="1:20" x14ac:dyDescent="0.25">
      <c r="A224" s="209"/>
      <c r="G224" s="152"/>
      <c r="H224" s="23"/>
      <c r="I224" s="23"/>
      <c r="J224" s="23"/>
      <c r="O224" s="152"/>
      <c r="T224" s="23"/>
    </row>
    <row r="225" spans="1:20" x14ac:dyDescent="0.25">
      <c r="A225" s="209"/>
      <c r="G225" s="152"/>
      <c r="H225" s="23"/>
      <c r="I225" s="23"/>
      <c r="J225" s="23"/>
      <c r="O225" s="152"/>
      <c r="T225" s="23"/>
    </row>
    <row r="226" spans="1:20" x14ac:dyDescent="0.25">
      <c r="A226" s="209"/>
      <c r="G226" s="152"/>
      <c r="H226" s="23"/>
      <c r="I226" s="23"/>
      <c r="J226" s="23"/>
      <c r="O226" s="152"/>
      <c r="T226" s="23"/>
    </row>
    <row r="227" spans="1:20" x14ac:dyDescent="0.25">
      <c r="A227" s="209"/>
      <c r="G227" s="152"/>
      <c r="H227" s="23"/>
      <c r="I227" s="23"/>
      <c r="J227" s="23"/>
      <c r="O227" s="152"/>
      <c r="T227" s="23"/>
    </row>
    <row r="228" spans="1:20" x14ac:dyDescent="0.25">
      <c r="A228" s="209"/>
      <c r="G228" s="152"/>
      <c r="H228" s="23"/>
      <c r="I228" s="23"/>
      <c r="J228" s="23"/>
      <c r="O228" s="152"/>
      <c r="T228" s="23"/>
    </row>
    <row r="229" spans="1:20" x14ac:dyDescent="0.25">
      <c r="A229" s="209"/>
      <c r="G229" s="152"/>
      <c r="H229" s="23"/>
      <c r="I229" s="23"/>
      <c r="J229" s="23"/>
      <c r="O229" s="152"/>
      <c r="T229" s="23"/>
    </row>
    <row r="230" spans="1:20" x14ac:dyDescent="0.25">
      <c r="A230" s="209"/>
      <c r="G230" s="152"/>
      <c r="H230" s="23"/>
      <c r="I230" s="23"/>
      <c r="J230" s="23"/>
      <c r="O230" s="152"/>
      <c r="T230" s="23"/>
    </row>
    <row r="231" spans="1:20" x14ac:dyDescent="0.25">
      <c r="A231" s="209"/>
      <c r="G231" s="152"/>
      <c r="H231" s="23"/>
      <c r="I231" s="23"/>
      <c r="J231" s="23"/>
      <c r="O231" s="152"/>
      <c r="T231" s="23"/>
    </row>
    <row r="232" spans="1:20" x14ac:dyDescent="0.25">
      <c r="A232" s="209"/>
      <c r="G232" s="152"/>
      <c r="H232" s="23"/>
      <c r="I232" s="23"/>
      <c r="J232" s="23"/>
      <c r="O232" s="152"/>
      <c r="T232" s="23"/>
    </row>
    <row r="233" spans="1:20" x14ac:dyDescent="0.25">
      <c r="A233" s="209"/>
      <c r="G233" s="152"/>
      <c r="H233" s="23"/>
      <c r="I233" s="23"/>
      <c r="J233" s="23"/>
      <c r="O233" s="152"/>
      <c r="T233" s="23"/>
    </row>
    <row r="234" spans="1:20" x14ac:dyDescent="0.25">
      <c r="A234" s="209"/>
      <c r="G234" s="152"/>
      <c r="H234" s="23"/>
      <c r="I234" s="23"/>
      <c r="J234" s="23"/>
      <c r="O234" s="152"/>
      <c r="T234" s="23"/>
    </row>
    <row r="235" spans="1:20" x14ac:dyDescent="0.25">
      <c r="A235" s="209"/>
      <c r="G235" s="152"/>
      <c r="H235" s="23"/>
      <c r="I235" s="23"/>
      <c r="J235" s="23"/>
      <c r="O235" s="152"/>
      <c r="T235" s="23"/>
    </row>
    <row r="236" spans="1:20" x14ac:dyDescent="0.25">
      <c r="A236" s="209"/>
      <c r="G236" s="152"/>
      <c r="H236" s="23"/>
      <c r="I236" s="23"/>
      <c r="J236" s="23"/>
      <c r="O236" s="152"/>
      <c r="T236" s="23"/>
    </row>
    <row r="237" spans="1:20" x14ac:dyDescent="0.25">
      <c r="A237" s="209"/>
      <c r="G237" s="152"/>
      <c r="H237" s="23"/>
      <c r="I237" s="23"/>
      <c r="J237" s="23"/>
      <c r="O237" s="152"/>
      <c r="T237" s="23"/>
    </row>
    <row r="238" spans="1:20" x14ac:dyDescent="0.25">
      <c r="A238" s="209"/>
      <c r="G238" s="152"/>
      <c r="H238" s="23"/>
      <c r="I238" s="23"/>
      <c r="J238" s="23"/>
      <c r="O238" s="152"/>
      <c r="T238" s="23"/>
    </row>
    <row r="239" spans="1:20" x14ac:dyDescent="0.25">
      <c r="A239" s="209"/>
      <c r="G239" s="152"/>
      <c r="H239" s="23"/>
      <c r="I239" s="23"/>
      <c r="J239" s="23"/>
      <c r="O239" s="152"/>
      <c r="T239" s="23"/>
    </row>
    <row r="240" spans="1:20" x14ac:dyDescent="0.25">
      <c r="A240" s="209"/>
      <c r="G240" s="152"/>
      <c r="H240" s="23"/>
      <c r="I240" s="23"/>
      <c r="J240" s="23"/>
      <c r="O240" s="152"/>
      <c r="T240" s="23"/>
    </row>
    <row r="241" spans="1:20" x14ac:dyDescent="0.25">
      <c r="A241" s="209"/>
      <c r="G241" s="152"/>
      <c r="H241" s="23"/>
      <c r="I241" s="23"/>
      <c r="J241" s="23"/>
      <c r="O241" s="152"/>
      <c r="T241" s="23"/>
    </row>
    <row r="242" spans="1:20" x14ac:dyDescent="0.25">
      <c r="A242" s="209"/>
      <c r="G242" s="152"/>
      <c r="H242" s="23"/>
      <c r="I242" s="23"/>
      <c r="J242" s="23"/>
      <c r="O242" s="152"/>
      <c r="T242" s="23"/>
    </row>
    <row r="243" spans="1:20" x14ac:dyDescent="0.25">
      <c r="A243" s="209"/>
      <c r="G243" s="152"/>
      <c r="H243" s="23"/>
      <c r="I243" s="23"/>
      <c r="J243" s="23"/>
      <c r="O243" s="152"/>
      <c r="T243" s="23"/>
    </row>
    <row r="244" spans="1:20" x14ac:dyDescent="0.25">
      <c r="A244" s="209"/>
      <c r="G244" s="152"/>
      <c r="H244" s="23"/>
      <c r="I244" s="23"/>
      <c r="J244" s="23"/>
      <c r="O244" s="152"/>
      <c r="T244" s="23"/>
    </row>
    <row r="245" spans="1:20" x14ac:dyDescent="0.25">
      <c r="A245" s="209"/>
      <c r="G245" s="152"/>
      <c r="H245" s="23"/>
      <c r="I245" s="23"/>
      <c r="J245" s="23"/>
      <c r="O245" s="152"/>
      <c r="T245" s="23"/>
    </row>
    <row r="246" spans="1:20" x14ac:dyDescent="0.25">
      <c r="A246" s="209"/>
      <c r="G246" s="152"/>
      <c r="H246" s="23"/>
      <c r="I246" s="23"/>
      <c r="J246" s="23"/>
      <c r="O246" s="152"/>
      <c r="T246" s="23"/>
    </row>
    <row r="247" spans="1:20" x14ac:dyDescent="0.25">
      <c r="A247" s="209"/>
      <c r="G247" s="152"/>
      <c r="H247" s="23"/>
      <c r="I247" s="23"/>
      <c r="J247" s="23"/>
      <c r="O247" s="152"/>
      <c r="T247" s="23"/>
    </row>
    <row r="248" spans="1:20" x14ac:dyDescent="0.25">
      <c r="A248" s="209"/>
      <c r="G248" s="152"/>
      <c r="H248" s="23"/>
      <c r="I248" s="23"/>
      <c r="J248" s="23"/>
      <c r="O248" s="152"/>
      <c r="T248" s="23"/>
    </row>
    <row r="249" spans="1:20" x14ac:dyDescent="0.25">
      <c r="A249" s="209"/>
      <c r="G249" s="152"/>
      <c r="H249" s="23"/>
      <c r="I249" s="23"/>
      <c r="J249" s="23"/>
      <c r="O249" s="152"/>
      <c r="T249" s="23"/>
    </row>
    <row r="250" spans="1:20" x14ac:dyDescent="0.25">
      <c r="A250" s="209"/>
      <c r="G250" s="152"/>
      <c r="H250" s="23"/>
      <c r="I250" s="23"/>
      <c r="J250" s="23"/>
      <c r="O250" s="152"/>
      <c r="T250" s="23"/>
    </row>
    <row r="251" spans="1:20" x14ac:dyDescent="0.25">
      <c r="A251" s="209"/>
      <c r="G251" s="152"/>
      <c r="H251" s="23"/>
      <c r="I251" s="23"/>
      <c r="J251" s="23"/>
      <c r="O251" s="152"/>
      <c r="T251" s="23"/>
    </row>
    <row r="252" spans="1:20" x14ac:dyDescent="0.25">
      <c r="A252" s="209"/>
      <c r="G252" s="152"/>
      <c r="H252" s="23"/>
      <c r="I252" s="23"/>
      <c r="J252" s="23"/>
      <c r="O252" s="152"/>
      <c r="T252" s="23"/>
    </row>
    <row r="253" spans="1:20" x14ac:dyDescent="0.25">
      <c r="A253" s="209"/>
      <c r="G253" s="152"/>
      <c r="H253" s="23"/>
      <c r="I253" s="23"/>
      <c r="J253" s="23"/>
      <c r="O253" s="152"/>
      <c r="T253" s="23"/>
    </row>
    <row r="254" spans="1:20" x14ac:dyDescent="0.25">
      <c r="A254" s="209"/>
      <c r="G254" s="152"/>
      <c r="H254" s="23"/>
      <c r="I254" s="23"/>
      <c r="J254" s="23"/>
      <c r="O254" s="152"/>
      <c r="T254" s="23"/>
    </row>
    <row r="255" spans="1:20" x14ac:dyDescent="0.25">
      <c r="A255" s="209"/>
      <c r="G255" s="152"/>
      <c r="H255" s="23"/>
      <c r="I255" s="23"/>
      <c r="J255" s="23"/>
      <c r="O255" s="152"/>
      <c r="T255" s="23"/>
    </row>
    <row r="256" spans="1:20" x14ac:dyDescent="0.25">
      <c r="A256" s="209"/>
      <c r="G256" s="152"/>
      <c r="H256" s="23"/>
      <c r="I256" s="23"/>
      <c r="J256" s="23"/>
      <c r="O256" s="152"/>
      <c r="T256" s="23"/>
    </row>
    <row r="257" spans="1:20" x14ac:dyDescent="0.25">
      <c r="A257" s="209"/>
      <c r="G257" s="152"/>
      <c r="H257" s="23"/>
      <c r="I257" s="23"/>
      <c r="J257" s="23"/>
      <c r="O257" s="152"/>
      <c r="T257" s="23"/>
    </row>
    <row r="258" spans="1:20" x14ac:dyDescent="0.25">
      <c r="A258" s="209"/>
      <c r="G258" s="152"/>
      <c r="H258" s="23"/>
      <c r="I258" s="23"/>
      <c r="J258" s="23"/>
      <c r="O258" s="152"/>
      <c r="T258" s="23"/>
    </row>
    <row r="259" spans="1:20" x14ac:dyDescent="0.25">
      <c r="A259" s="209"/>
      <c r="G259" s="152"/>
      <c r="H259" s="23"/>
      <c r="I259" s="23"/>
      <c r="J259" s="23"/>
      <c r="O259" s="152"/>
      <c r="T259" s="23"/>
    </row>
    <row r="260" spans="1:20" x14ac:dyDescent="0.25">
      <c r="A260" s="209"/>
      <c r="G260" s="152"/>
      <c r="H260" s="23"/>
      <c r="I260" s="23"/>
      <c r="J260" s="23"/>
      <c r="O260" s="152"/>
      <c r="T260" s="23"/>
    </row>
    <row r="261" spans="1:20" x14ac:dyDescent="0.25">
      <c r="A261" s="209"/>
      <c r="G261" s="152"/>
      <c r="H261" s="23"/>
      <c r="I261" s="23"/>
      <c r="J261" s="23"/>
      <c r="O261" s="152"/>
      <c r="T261" s="23"/>
    </row>
    <row r="262" spans="1:20" x14ac:dyDescent="0.25">
      <c r="A262" s="209"/>
      <c r="G262" s="152"/>
      <c r="H262" s="23"/>
      <c r="I262" s="23"/>
      <c r="J262" s="23"/>
      <c r="O262" s="152"/>
      <c r="T262" s="23"/>
    </row>
    <row r="263" spans="1:20" x14ac:dyDescent="0.25">
      <c r="A263" s="209"/>
      <c r="G263" s="152"/>
      <c r="H263" s="23"/>
      <c r="I263" s="23"/>
      <c r="J263" s="23"/>
      <c r="O263" s="152"/>
      <c r="T263" s="23"/>
    </row>
    <row r="264" spans="1:20" x14ac:dyDescent="0.25">
      <c r="A264" s="209"/>
      <c r="G264" s="152"/>
      <c r="H264" s="23"/>
      <c r="I264" s="23"/>
      <c r="J264" s="23"/>
      <c r="O264" s="152"/>
      <c r="T264" s="23"/>
    </row>
    <row r="265" spans="1:20" x14ac:dyDescent="0.25">
      <c r="A265" s="209"/>
      <c r="G265" s="152"/>
      <c r="H265" s="23"/>
      <c r="I265" s="23"/>
      <c r="J265" s="23"/>
      <c r="O265" s="152"/>
      <c r="T265" s="23"/>
    </row>
    <row r="266" spans="1:20" x14ac:dyDescent="0.25">
      <c r="A266" s="209"/>
      <c r="G266" s="152"/>
      <c r="H266" s="23"/>
      <c r="I266" s="23"/>
      <c r="J266" s="23"/>
      <c r="O266" s="152"/>
      <c r="T266" s="23"/>
    </row>
    <row r="267" spans="1:20" x14ac:dyDescent="0.25">
      <c r="A267" s="209"/>
      <c r="G267" s="152"/>
      <c r="H267" s="23"/>
      <c r="I267" s="23"/>
      <c r="J267" s="23"/>
      <c r="O267" s="152"/>
      <c r="T267" s="23"/>
    </row>
    <row r="268" spans="1:20" x14ac:dyDescent="0.25">
      <c r="A268" s="209"/>
      <c r="G268" s="152"/>
      <c r="H268" s="23"/>
      <c r="I268" s="23"/>
      <c r="J268" s="23"/>
      <c r="O268" s="152"/>
      <c r="T268" s="23"/>
    </row>
    <row r="269" spans="1:20" x14ac:dyDescent="0.25">
      <c r="A269" s="209"/>
      <c r="G269" s="152"/>
      <c r="H269" s="23"/>
      <c r="I269" s="23"/>
      <c r="J269" s="23"/>
      <c r="O269" s="152"/>
      <c r="T269" s="23"/>
    </row>
    <row r="270" spans="1:20" x14ac:dyDescent="0.25">
      <c r="A270" s="209"/>
      <c r="G270" s="152"/>
      <c r="H270" s="23"/>
      <c r="I270" s="23"/>
      <c r="J270" s="23"/>
      <c r="O270" s="152"/>
      <c r="T270" s="23"/>
    </row>
    <row r="271" spans="1:20" x14ac:dyDescent="0.25">
      <c r="A271" s="209"/>
      <c r="G271" s="152"/>
      <c r="H271" s="23"/>
      <c r="I271" s="23"/>
      <c r="J271" s="23"/>
      <c r="O271" s="152"/>
      <c r="T271" s="23"/>
    </row>
    <row r="272" spans="1:20" x14ac:dyDescent="0.25">
      <c r="A272" s="209"/>
      <c r="G272" s="152"/>
      <c r="H272" s="23"/>
      <c r="I272" s="23"/>
      <c r="J272" s="23"/>
      <c r="O272" s="152"/>
      <c r="T272" s="23"/>
    </row>
    <row r="273" spans="1:20" x14ac:dyDescent="0.25">
      <c r="A273" s="209"/>
      <c r="G273" s="152"/>
      <c r="H273" s="23"/>
      <c r="I273" s="23"/>
      <c r="J273" s="23"/>
      <c r="O273" s="152"/>
      <c r="T273" s="23"/>
    </row>
    <row r="274" spans="1:20" x14ac:dyDescent="0.25">
      <c r="A274" s="209"/>
      <c r="G274" s="152"/>
      <c r="H274" s="23"/>
      <c r="I274" s="23"/>
      <c r="J274" s="23"/>
      <c r="O274" s="152"/>
      <c r="T274" s="23"/>
    </row>
    <row r="275" spans="1:20" x14ac:dyDescent="0.25">
      <c r="A275" s="209"/>
      <c r="G275" s="152"/>
      <c r="H275" s="23"/>
      <c r="I275" s="23"/>
      <c r="J275" s="23"/>
      <c r="O275" s="152"/>
      <c r="T275" s="23"/>
    </row>
    <row r="276" spans="1:20" x14ac:dyDescent="0.25">
      <c r="A276" s="209"/>
      <c r="G276" s="152"/>
      <c r="H276" s="23"/>
      <c r="I276" s="23"/>
      <c r="J276" s="23"/>
      <c r="O276" s="152"/>
      <c r="T276" s="23"/>
    </row>
    <row r="277" spans="1:20" x14ac:dyDescent="0.25">
      <c r="A277" s="209"/>
      <c r="G277" s="152"/>
      <c r="H277" s="23"/>
      <c r="I277" s="23"/>
      <c r="J277" s="23"/>
      <c r="O277" s="152"/>
      <c r="T277" s="23"/>
    </row>
    <row r="278" spans="1:20" x14ac:dyDescent="0.25">
      <c r="A278" s="209"/>
      <c r="G278" s="152"/>
      <c r="H278" s="23"/>
      <c r="I278" s="23"/>
      <c r="J278" s="23"/>
      <c r="O278" s="152"/>
      <c r="T278" s="23"/>
    </row>
    <row r="279" spans="1:20" x14ac:dyDescent="0.25">
      <c r="A279" s="209"/>
      <c r="G279" s="152"/>
      <c r="H279" s="23"/>
      <c r="I279" s="23"/>
      <c r="J279" s="23"/>
      <c r="O279" s="152"/>
      <c r="T279" s="23"/>
    </row>
    <row r="280" spans="1:20" x14ac:dyDescent="0.25">
      <c r="A280" s="209"/>
      <c r="G280" s="152"/>
      <c r="H280" s="23"/>
      <c r="I280" s="23"/>
      <c r="J280" s="23"/>
      <c r="O280" s="152"/>
      <c r="T280" s="23"/>
    </row>
    <row r="281" spans="1:20" x14ac:dyDescent="0.25">
      <c r="A281" s="209"/>
      <c r="G281" s="152"/>
      <c r="H281" s="23"/>
      <c r="I281" s="23"/>
      <c r="J281" s="23"/>
      <c r="O281" s="152"/>
      <c r="T281" s="23"/>
    </row>
    <row r="282" spans="1:20" x14ac:dyDescent="0.25">
      <c r="A282" s="209"/>
      <c r="G282" s="152"/>
      <c r="H282" s="23"/>
      <c r="I282" s="23"/>
      <c r="J282" s="23"/>
      <c r="O282" s="152"/>
      <c r="T282" s="23"/>
    </row>
    <row r="283" spans="1:20" x14ac:dyDescent="0.25">
      <c r="A283" s="209"/>
      <c r="G283" s="152"/>
      <c r="H283" s="23"/>
      <c r="I283" s="23"/>
      <c r="J283" s="23"/>
      <c r="O283" s="152"/>
      <c r="T283" s="23"/>
    </row>
    <row r="284" spans="1:20" x14ac:dyDescent="0.25">
      <c r="A284" s="209"/>
      <c r="G284" s="152"/>
      <c r="H284" s="23"/>
      <c r="I284" s="23"/>
      <c r="J284" s="23"/>
      <c r="O284" s="152"/>
      <c r="T284" s="23"/>
    </row>
    <row r="285" spans="1:20" x14ac:dyDescent="0.25">
      <c r="A285" s="209"/>
      <c r="G285" s="152"/>
      <c r="H285" s="23"/>
      <c r="I285" s="23"/>
      <c r="J285" s="23"/>
      <c r="O285" s="152"/>
      <c r="T285" s="23"/>
    </row>
    <row r="286" spans="1:20" x14ac:dyDescent="0.25">
      <c r="A286" s="209"/>
      <c r="G286" s="152"/>
      <c r="H286" s="23"/>
      <c r="I286" s="23"/>
      <c r="J286" s="23"/>
      <c r="O286" s="152"/>
      <c r="T286" s="23"/>
    </row>
    <row r="287" spans="1:20" x14ac:dyDescent="0.25">
      <c r="A287" s="209"/>
      <c r="G287" s="152"/>
      <c r="H287" s="23"/>
      <c r="I287" s="23"/>
      <c r="J287" s="23"/>
      <c r="O287" s="152"/>
      <c r="T287" s="23"/>
    </row>
    <row r="288" spans="1:20" x14ac:dyDescent="0.25">
      <c r="A288" s="209"/>
      <c r="G288" s="152"/>
      <c r="H288" s="23"/>
      <c r="I288" s="23"/>
      <c r="J288" s="23"/>
      <c r="O288" s="152"/>
      <c r="T288" s="23"/>
    </row>
    <row r="289" spans="1:20" x14ac:dyDescent="0.25">
      <c r="A289" s="209"/>
      <c r="G289" s="152"/>
      <c r="H289" s="23"/>
      <c r="I289" s="23"/>
      <c r="J289" s="23"/>
      <c r="O289" s="152"/>
      <c r="T289" s="23"/>
    </row>
    <row r="290" spans="1:20" x14ac:dyDescent="0.25">
      <c r="A290" s="209"/>
      <c r="G290" s="152"/>
      <c r="H290" s="23"/>
      <c r="I290" s="23"/>
      <c r="J290" s="23"/>
      <c r="O290" s="152"/>
      <c r="T290" s="23"/>
    </row>
    <row r="291" spans="1:20" x14ac:dyDescent="0.25">
      <c r="A291" s="209"/>
      <c r="G291" s="152"/>
      <c r="H291" s="23"/>
      <c r="I291" s="23"/>
      <c r="J291" s="23"/>
      <c r="O291" s="152"/>
      <c r="T291" s="23"/>
    </row>
    <row r="292" spans="1:20" x14ac:dyDescent="0.25">
      <c r="A292" s="209"/>
      <c r="G292" s="152"/>
      <c r="H292" s="23"/>
      <c r="I292" s="23"/>
      <c r="J292" s="23"/>
      <c r="O292" s="152"/>
      <c r="T292" s="23"/>
    </row>
    <row r="293" spans="1:20" x14ac:dyDescent="0.25">
      <c r="A293" s="209"/>
      <c r="G293" s="152"/>
      <c r="H293" s="23"/>
      <c r="I293" s="23"/>
      <c r="J293" s="23"/>
      <c r="O293" s="152"/>
      <c r="T293" s="23"/>
    </row>
    <row r="294" spans="1:20" x14ac:dyDescent="0.25">
      <c r="A294" s="209"/>
      <c r="G294" s="152"/>
      <c r="H294" s="23"/>
      <c r="I294" s="23"/>
      <c r="J294" s="23"/>
      <c r="O294" s="152"/>
      <c r="T294" s="23"/>
    </row>
    <row r="295" spans="1:20" x14ac:dyDescent="0.25">
      <c r="A295" s="209"/>
      <c r="G295" s="152"/>
      <c r="H295" s="23"/>
      <c r="I295" s="23"/>
      <c r="J295" s="23"/>
      <c r="O295" s="152"/>
      <c r="T295" s="23"/>
    </row>
    <row r="296" spans="1:20" x14ac:dyDescent="0.25">
      <c r="A296" s="209"/>
      <c r="G296" s="152"/>
      <c r="H296" s="23"/>
      <c r="I296" s="23"/>
      <c r="J296" s="23"/>
      <c r="O296" s="152"/>
      <c r="T296" s="23"/>
    </row>
    <row r="297" spans="1:20" x14ac:dyDescent="0.25">
      <c r="A297" s="209"/>
      <c r="G297" s="152"/>
      <c r="H297" s="23"/>
      <c r="I297" s="23"/>
      <c r="J297" s="23"/>
      <c r="O297" s="152"/>
      <c r="T297" s="23"/>
    </row>
    <row r="298" spans="1:20" x14ac:dyDescent="0.25">
      <c r="A298" s="209"/>
      <c r="G298" s="152"/>
      <c r="H298" s="23"/>
      <c r="I298" s="23"/>
      <c r="J298" s="23"/>
      <c r="O298" s="152"/>
      <c r="T298" s="23"/>
    </row>
    <row r="299" spans="1:20" x14ac:dyDescent="0.25">
      <c r="A299" s="209"/>
      <c r="G299" s="152"/>
      <c r="H299" s="23"/>
      <c r="I299" s="23"/>
      <c r="J299" s="23"/>
      <c r="O299" s="152"/>
      <c r="T299" s="23"/>
    </row>
    <row r="300" spans="1:20" x14ac:dyDescent="0.25">
      <c r="A300" s="209"/>
      <c r="G300" s="152"/>
      <c r="H300" s="23"/>
      <c r="I300" s="23"/>
      <c r="J300" s="23"/>
      <c r="O300" s="152"/>
      <c r="T300" s="23"/>
    </row>
    <row r="301" spans="1:20" x14ac:dyDescent="0.25">
      <c r="A301" s="209"/>
      <c r="G301" s="152"/>
      <c r="H301" s="23"/>
      <c r="I301" s="23"/>
      <c r="J301" s="23"/>
      <c r="O301" s="152"/>
      <c r="T301" s="23"/>
    </row>
    <row r="302" spans="1:20" x14ac:dyDescent="0.25">
      <c r="A302" s="209"/>
      <c r="G302" s="152"/>
      <c r="H302" s="23"/>
      <c r="I302" s="23"/>
      <c r="J302" s="23"/>
      <c r="O302" s="152"/>
      <c r="T302" s="23"/>
    </row>
    <row r="303" spans="1:20" x14ac:dyDescent="0.25">
      <c r="A303" s="209"/>
      <c r="G303" s="152"/>
      <c r="H303" s="23"/>
      <c r="I303" s="23"/>
      <c r="J303" s="23"/>
      <c r="O303" s="152"/>
      <c r="T303" s="23"/>
    </row>
    <row r="304" spans="1:20" x14ac:dyDescent="0.25">
      <c r="A304" s="209"/>
      <c r="G304" s="152"/>
      <c r="H304" s="23"/>
      <c r="I304" s="23"/>
      <c r="J304" s="23"/>
      <c r="O304" s="152"/>
      <c r="T304" s="23"/>
    </row>
    <row r="305" spans="1:20" x14ac:dyDescent="0.25">
      <c r="A305" s="209"/>
      <c r="G305" s="152"/>
      <c r="H305" s="23"/>
      <c r="I305" s="23"/>
      <c r="J305" s="23"/>
      <c r="O305" s="152"/>
      <c r="T305" s="23"/>
    </row>
    <row r="306" spans="1:20" x14ac:dyDescent="0.25">
      <c r="A306" s="209"/>
      <c r="G306" s="152"/>
      <c r="H306" s="23"/>
      <c r="I306" s="23"/>
      <c r="J306" s="23"/>
      <c r="O306" s="152"/>
      <c r="T306" s="23"/>
    </row>
    <row r="307" spans="1:20" x14ac:dyDescent="0.25">
      <c r="A307" s="209"/>
      <c r="G307" s="152"/>
      <c r="H307" s="23"/>
      <c r="I307" s="23"/>
      <c r="J307" s="23"/>
      <c r="O307" s="152"/>
      <c r="T307" s="23"/>
    </row>
    <row r="308" spans="1:20" x14ac:dyDescent="0.25">
      <c r="A308" s="209"/>
      <c r="G308" s="152"/>
      <c r="H308" s="23"/>
      <c r="I308" s="23"/>
      <c r="J308" s="23"/>
      <c r="O308" s="152"/>
      <c r="T308" s="23"/>
    </row>
    <row r="309" spans="1:20" x14ac:dyDescent="0.25">
      <c r="A309" s="209"/>
      <c r="G309" s="152"/>
      <c r="H309" s="23"/>
      <c r="I309" s="23"/>
      <c r="J309" s="23"/>
      <c r="O309" s="152"/>
      <c r="T309" s="23"/>
    </row>
    <row r="310" spans="1:20" x14ac:dyDescent="0.25">
      <c r="A310" s="209"/>
      <c r="G310" s="152"/>
      <c r="H310" s="23"/>
      <c r="I310" s="23"/>
      <c r="J310" s="23"/>
      <c r="O310" s="152"/>
      <c r="T310" s="23"/>
    </row>
    <row r="311" spans="1:20" x14ac:dyDescent="0.25">
      <c r="A311" s="209"/>
      <c r="G311" s="152"/>
      <c r="H311" s="23"/>
      <c r="I311" s="23"/>
      <c r="J311" s="23"/>
      <c r="O311" s="152"/>
      <c r="T311" s="23"/>
    </row>
    <row r="312" spans="1:20" x14ac:dyDescent="0.25">
      <c r="A312" s="209"/>
      <c r="G312" s="152"/>
      <c r="H312" s="23"/>
      <c r="I312" s="23"/>
      <c r="J312" s="23"/>
      <c r="O312" s="152"/>
      <c r="T312" s="23"/>
    </row>
    <row r="313" spans="1:20" x14ac:dyDescent="0.25">
      <c r="A313" s="209"/>
      <c r="G313" s="152"/>
      <c r="H313" s="23"/>
      <c r="I313" s="23"/>
      <c r="J313" s="23"/>
      <c r="O313" s="152"/>
      <c r="T313" s="23"/>
    </row>
    <row r="314" spans="1:20" x14ac:dyDescent="0.25">
      <c r="A314" s="209"/>
      <c r="G314" s="152"/>
      <c r="H314" s="23"/>
      <c r="I314" s="23"/>
      <c r="J314" s="23"/>
      <c r="O314" s="152"/>
      <c r="T314" s="23"/>
    </row>
    <row r="315" spans="1:20" x14ac:dyDescent="0.25">
      <c r="A315" s="209"/>
      <c r="G315" s="152"/>
      <c r="H315" s="23"/>
      <c r="I315" s="23"/>
      <c r="J315" s="23"/>
      <c r="O315" s="152"/>
      <c r="T315" s="23"/>
    </row>
    <row r="316" spans="1:20" x14ac:dyDescent="0.25">
      <c r="A316" s="209"/>
      <c r="G316" s="152"/>
      <c r="H316" s="23"/>
      <c r="I316" s="23"/>
      <c r="J316" s="23"/>
      <c r="O316" s="152"/>
      <c r="T316" s="23"/>
    </row>
    <row r="317" spans="1:20" x14ac:dyDescent="0.25">
      <c r="A317" s="209"/>
      <c r="G317" s="152"/>
      <c r="H317" s="23"/>
      <c r="I317" s="23"/>
      <c r="J317" s="23"/>
      <c r="O317" s="152"/>
      <c r="T317" s="23"/>
    </row>
    <row r="318" spans="1:20" x14ac:dyDescent="0.25">
      <c r="A318" s="209"/>
      <c r="G318" s="152"/>
      <c r="H318" s="23"/>
      <c r="I318" s="23"/>
      <c r="J318" s="23"/>
      <c r="O318" s="152"/>
      <c r="T318" s="23"/>
    </row>
    <row r="319" spans="1:20" x14ac:dyDescent="0.25">
      <c r="A319" s="209"/>
      <c r="G319" s="152"/>
      <c r="H319" s="23"/>
      <c r="I319" s="23"/>
      <c r="J319" s="23"/>
      <c r="O319" s="152"/>
      <c r="T319" s="23"/>
    </row>
    <row r="320" spans="1:20" x14ac:dyDescent="0.25">
      <c r="A320" s="209"/>
      <c r="G320" s="152"/>
      <c r="H320" s="23"/>
      <c r="I320" s="23"/>
      <c r="J320" s="23"/>
      <c r="O320" s="152"/>
      <c r="T320" s="23"/>
    </row>
    <row r="321" spans="1:20" x14ac:dyDescent="0.25">
      <c r="A321" s="209"/>
      <c r="G321" s="152"/>
      <c r="H321" s="23"/>
      <c r="I321" s="23"/>
      <c r="J321" s="23"/>
      <c r="O321" s="152"/>
      <c r="T321" s="23"/>
    </row>
    <row r="322" spans="1:20" x14ac:dyDescent="0.25">
      <c r="A322" s="209"/>
      <c r="G322" s="152"/>
      <c r="H322" s="23"/>
      <c r="I322" s="23"/>
      <c r="J322" s="23"/>
      <c r="O322" s="152"/>
      <c r="T322" s="23"/>
    </row>
    <row r="323" spans="1:20" x14ac:dyDescent="0.25">
      <c r="A323" s="209"/>
      <c r="G323" s="152"/>
      <c r="H323" s="23"/>
      <c r="I323" s="23"/>
      <c r="J323" s="23"/>
      <c r="O323" s="152"/>
      <c r="T323" s="23"/>
    </row>
    <row r="324" spans="1:20" x14ac:dyDescent="0.25">
      <c r="A324" s="209"/>
      <c r="G324" s="152"/>
      <c r="H324" s="23"/>
      <c r="I324" s="23"/>
      <c r="J324" s="23"/>
      <c r="O324" s="152"/>
      <c r="T324" s="23"/>
    </row>
    <row r="325" spans="1:20" x14ac:dyDescent="0.25">
      <c r="A325" s="209"/>
      <c r="G325" s="152"/>
      <c r="H325" s="23"/>
      <c r="I325" s="23"/>
      <c r="J325" s="23"/>
      <c r="O325" s="152"/>
      <c r="T325" s="23"/>
    </row>
    <row r="326" spans="1:20" x14ac:dyDescent="0.25">
      <c r="A326" s="209"/>
      <c r="G326" s="152"/>
      <c r="H326" s="23"/>
      <c r="I326" s="23"/>
      <c r="J326" s="23"/>
      <c r="O326" s="152"/>
      <c r="T326" s="23"/>
    </row>
    <row r="327" spans="1:20" x14ac:dyDescent="0.25">
      <c r="A327" s="209"/>
      <c r="G327" s="152"/>
      <c r="H327" s="23"/>
      <c r="I327" s="23"/>
      <c r="J327" s="23"/>
      <c r="O327" s="152"/>
      <c r="T327" s="23"/>
    </row>
    <row r="328" spans="1:20" x14ac:dyDescent="0.25">
      <c r="A328" s="209"/>
      <c r="G328" s="152"/>
      <c r="H328" s="23"/>
      <c r="I328" s="23"/>
      <c r="J328" s="23"/>
      <c r="O328" s="152"/>
      <c r="T328" s="23"/>
    </row>
    <row r="329" spans="1:20" x14ac:dyDescent="0.25">
      <c r="A329" s="209"/>
      <c r="G329" s="152"/>
      <c r="H329" s="23"/>
      <c r="I329" s="23"/>
      <c r="J329" s="23"/>
      <c r="O329" s="152"/>
      <c r="T329" s="23"/>
    </row>
    <row r="330" spans="1:20" x14ac:dyDescent="0.25">
      <c r="A330" s="209"/>
      <c r="G330" s="152"/>
      <c r="H330" s="23"/>
      <c r="I330" s="23"/>
      <c r="J330" s="23"/>
      <c r="O330" s="152"/>
      <c r="T330" s="23"/>
    </row>
    <row r="331" spans="1:20" x14ac:dyDescent="0.25">
      <c r="A331" s="209"/>
      <c r="G331" s="152"/>
      <c r="H331" s="23"/>
      <c r="I331" s="23"/>
      <c r="J331" s="23"/>
      <c r="O331" s="152"/>
      <c r="T331" s="23"/>
    </row>
    <row r="332" spans="1:20" x14ac:dyDescent="0.25">
      <c r="A332" s="209"/>
      <c r="G332" s="152"/>
      <c r="H332" s="23"/>
      <c r="I332" s="23"/>
      <c r="J332" s="23"/>
      <c r="O332" s="152"/>
      <c r="T332" s="23"/>
    </row>
    <row r="333" spans="1:20" x14ac:dyDescent="0.25">
      <c r="A333" s="209"/>
      <c r="G333" s="152"/>
      <c r="H333" s="23"/>
      <c r="I333" s="23"/>
      <c r="J333" s="23"/>
      <c r="O333" s="152"/>
      <c r="T333" s="23"/>
    </row>
    <row r="334" spans="1:20" x14ac:dyDescent="0.25">
      <c r="A334" s="209"/>
      <c r="G334" s="152"/>
      <c r="H334" s="23"/>
      <c r="I334" s="23"/>
      <c r="J334" s="23"/>
      <c r="O334" s="152"/>
      <c r="T334" s="23"/>
    </row>
    <row r="335" spans="1:20" x14ac:dyDescent="0.25">
      <c r="A335" s="209"/>
      <c r="G335" s="152"/>
      <c r="H335" s="23"/>
      <c r="I335" s="23"/>
      <c r="J335" s="23"/>
      <c r="O335" s="152"/>
      <c r="T335" s="23"/>
    </row>
    <row r="336" spans="1:20" x14ac:dyDescent="0.25">
      <c r="A336" s="209"/>
      <c r="G336" s="152"/>
      <c r="H336" s="23"/>
      <c r="I336" s="23"/>
      <c r="J336" s="23"/>
      <c r="O336" s="152"/>
      <c r="T336" s="23"/>
    </row>
    <row r="337" spans="1:20" x14ac:dyDescent="0.25">
      <c r="A337" s="209"/>
      <c r="G337" s="152"/>
      <c r="H337" s="23"/>
      <c r="I337" s="23"/>
      <c r="J337" s="23"/>
      <c r="O337" s="152"/>
      <c r="T337" s="23"/>
    </row>
    <row r="338" spans="1:20" x14ac:dyDescent="0.25">
      <c r="A338" s="209"/>
      <c r="G338" s="152"/>
      <c r="H338" s="23"/>
      <c r="I338" s="23"/>
      <c r="J338" s="23"/>
      <c r="O338" s="152"/>
      <c r="T338" s="23"/>
    </row>
    <row r="339" spans="1:20" x14ac:dyDescent="0.25">
      <c r="A339" s="209"/>
      <c r="G339" s="152"/>
      <c r="H339" s="23"/>
      <c r="I339" s="23"/>
      <c r="J339" s="23"/>
      <c r="O339" s="152"/>
      <c r="T339" s="23"/>
    </row>
    <row r="340" spans="1:20" x14ac:dyDescent="0.25">
      <c r="A340" s="209"/>
      <c r="G340" s="152"/>
      <c r="H340" s="23"/>
      <c r="I340" s="23"/>
      <c r="J340" s="23"/>
      <c r="O340" s="152"/>
      <c r="T340" s="23"/>
    </row>
    <row r="341" spans="1:20" x14ac:dyDescent="0.25">
      <c r="A341" s="209"/>
      <c r="G341" s="152"/>
      <c r="H341" s="23"/>
      <c r="I341" s="23"/>
      <c r="J341" s="23"/>
      <c r="O341" s="152"/>
      <c r="T341" s="23"/>
    </row>
    <row r="342" spans="1:20" x14ac:dyDescent="0.25">
      <c r="A342" s="209"/>
      <c r="G342" s="152"/>
      <c r="H342" s="23"/>
      <c r="I342" s="23"/>
      <c r="J342" s="23"/>
      <c r="O342" s="152"/>
      <c r="T342" s="23"/>
    </row>
    <row r="343" spans="1:20" x14ac:dyDescent="0.25">
      <c r="A343" s="209"/>
      <c r="G343" s="152"/>
      <c r="H343" s="23"/>
      <c r="I343" s="23"/>
      <c r="J343" s="23"/>
      <c r="O343" s="152"/>
      <c r="T343" s="23"/>
    </row>
    <row r="344" spans="1:20" x14ac:dyDescent="0.25">
      <c r="A344" s="209"/>
      <c r="G344" s="152"/>
      <c r="H344" s="23"/>
      <c r="I344" s="23"/>
      <c r="J344" s="23"/>
      <c r="O344" s="152"/>
      <c r="T344" s="23"/>
    </row>
    <row r="345" spans="1:20" x14ac:dyDescent="0.25">
      <c r="A345" s="209"/>
      <c r="G345" s="152"/>
      <c r="H345" s="23"/>
      <c r="I345" s="23"/>
      <c r="J345" s="23"/>
      <c r="O345" s="152"/>
      <c r="T345" s="23"/>
    </row>
    <row r="346" spans="1:20" x14ac:dyDescent="0.25">
      <c r="A346" s="209"/>
      <c r="G346" s="152"/>
      <c r="H346" s="23"/>
      <c r="I346" s="23"/>
      <c r="J346" s="23"/>
      <c r="O346" s="152"/>
      <c r="T346" s="23"/>
    </row>
    <row r="347" spans="1:20" x14ac:dyDescent="0.25">
      <c r="A347" s="209"/>
      <c r="G347" s="152"/>
      <c r="H347" s="23"/>
      <c r="I347" s="23"/>
      <c r="J347" s="23"/>
      <c r="O347" s="152"/>
      <c r="T347" s="23"/>
    </row>
    <row r="348" spans="1:20" x14ac:dyDescent="0.25">
      <c r="A348" s="209"/>
      <c r="G348" s="152"/>
      <c r="H348" s="23"/>
      <c r="I348" s="23"/>
      <c r="J348" s="23"/>
      <c r="O348" s="152"/>
      <c r="T348" s="23"/>
    </row>
    <row r="349" spans="1:20" x14ac:dyDescent="0.25">
      <c r="A349" s="209"/>
      <c r="G349" s="152"/>
      <c r="H349" s="23"/>
      <c r="I349" s="23"/>
      <c r="J349" s="23"/>
      <c r="O349" s="152"/>
      <c r="T349" s="23"/>
    </row>
    <row r="350" spans="1:20" x14ac:dyDescent="0.25">
      <c r="A350" s="209"/>
      <c r="G350" s="152"/>
      <c r="H350" s="23"/>
      <c r="I350" s="23"/>
      <c r="J350" s="23"/>
      <c r="O350" s="152"/>
      <c r="T350" s="23"/>
    </row>
    <row r="351" spans="1:20" x14ac:dyDescent="0.25">
      <c r="A351" s="209"/>
      <c r="G351" s="152"/>
      <c r="H351" s="23"/>
      <c r="I351" s="23"/>
      <c r="J351" s="23"/>
      <c r="O351" s="152"/>
      <c r="T351" s="23"/>
    </row>
    <row r="352" spans="1:20" x14ac:dyDescent="0.25">
      <c r="A352" s="209"/>
      <c r="G352" s="152"/>
      <c r="H352" s="23"/>
      <c r="I352" s="23"/>
      <c r="J352" s="23"/>
      <c r="O352" s="152"/>
      <c r="T352" s="23"/>
    </row>
    <row r="353" spans="1:20" x14ac:dyDescent="0.25">
      <c r="A353" s="209"/>
      <c r="G353" s="152"/>
      <c r="H353" s="23"/>
      <c r="I353" s="23"/>
      <c r="J353" s="23"/>
      <c r="O353" s="152"/>
      <c r="T353" s="23"/>
    </row>
    <row r="354" spans="1:20" x14ac:dyDescent="0.25">
      <c r="A354" s="209"/>
      <c r="G354" s="152"/>
      <c r="H354" s="23"/>
      <c r="I354" s="23"/>
      <c r="J354" s="23"/>
      <c r="O354" s="152"/>
      <c r="T354" s="23"/>
    </row>
    <row r="355" spans="1:20" x14ac:dyDescent="0.25">
      <c r="A355" s="209"/>
      <c r="G355" s="152"/>
      <c r="H355" s="23"/>
      <c r="I355" s="23"/>
      <c r="J355" s="23"/>
      <c r="O355" s="152"/>
      <c r="T355" s="23"/>
    </row>
    <row r="356" spans="1:20" x14ac:dyDescent="0.25">
      <c r="A356" s="209"/>
      <c r="G356" s="152"/>
      <c r="H356" s="23"/>
      <c r="I356" s="23"/>
      <c r="J356" s="23"/>
      <c r="O356" s="152"/>
      <c r="T356" s="23"/>
    </row>
    <row r="357" spans="1:20" x14ac:dyDescent="0.25">
      <c r="A357" s="209"/>
      <c r="G357" s="152"/>
      <c r="H357" s="23"/>
      <c r="I357" s="23"/>
      <c r="J357" s="23"/>
      <c r="O357" s="152"/>
      <c r="T357" s="23"/>
    </row>
    <row r="358" spans="1:20" x14ac:dyDescent="0.25">
      <c r="A358" s="209"/>
      <c r="G358" s="152"/>
      <c r="H358" s="23"/>
      <c r="I358" s="23"/>
      <c r="J358" s="23"/>
      <c r="O358" s="152"/>
      <c r="T358" s="23"/>
    </row>
    <row r="359" spans="1:20" x14ac:dyDescent="0.25">
      <c r="A359" s="209"/>
      <c r="G359" s="152"/>
      <c r="H359" s="23"/>
      <c r="I359" s="23"/>
      <c r="J359" s="23"/>
      <c r="O359" s="152"/>
      <c r="T359" s="23"/>
    </row>
    <row r="360" spans="1:20" x14ac:dyDescent="0.25">
      <c r="A360" s="209"/>
      <c r="G360" s="152"/>
      <c r="H360" s="23"/>
      <c r="I360" s="23"/>
      <c r="J360" s="23"/>
      <c r="O360" s="152"/>
      <c r="T360" s="23"/>
    </row>
    <row r="361" spans="1:20" x14ac:dyDescent="0.25">
      <c r="A361" s="209"/>
      <c r="G361" s="152"/>
      <c r="H361" s="23"/>
      <c r="I361" s="23"/>
      <c r="J361" s="23"/>
      <c r="O361" s="152"/>
      <c r="T361" s="23"/>
    </row>
    <row r="362" spans="1:20" x14ac:dyDescent="0.25">
      <c r="A362" s="209"/>
      <c r="G362" s="152"/>
      <c r="H362" s="23"/>
      <c r="I362" s="23"/>
      <c r="J362" s="23"/>
      <c r="O362" s="152"/>
      <c r="T362" s="23"/>
    </row>
    <row r="363" spans="1:20" x14ac:dyDescent="0.25">
      <c r="A363" s="209"/>
      <c r="G363" s="152"/>
      <c r="H363" s="23"/>
      <c r="I363" s="23"/>
      <c r="J363" s="23"/>
      <c r="O363" s="152"/>
      <c r="T363" s="23"/>
    </row>
    <row r="364" spans="1:20" x14ac:dyDescent="0.25">
      <c r="A364" s="209"/>
      <c r="G364" s="152"/>
      <c r="H364" s="23"/>
      <c r="I364" s="23"/>
      <c r="J364" s="23"/>
      <c r="O364" s="152"/>
      <c r="T364" s="23"/>
    </row>
    <row r="365" spans="1:20" x14ac:dyDescent="0.25">
      <c r="A365" s="209"/>
      <c r="G365" s="152"/>
      <c r="H365" s="23"/>
      <c r="I365" s="23"/>
      <c r="J365" s="23"/>
      <c r="O365" s="152"/>
      <c r="T365" s="23"/>
    </row>
    <row r="366" spans="1:20" x14ac:dyDescent="0.25">
      <c r="A366" s="209"/>
      <c r="G366" s="152"/>
      <c r="H366" s="23"/>
      <c r="I366" s="23"/>
      <c r="J366" s="23"/>
      <c r="O366" s="152"/>
      <c r="T366" s="23"/>
    </row>
    <row r="367" spans="1:20" x14ac:dyDescent="0.25">
      <c r="A367" s="209"/>
      <c r="G367" s="152"/>
      <c r="H367" s="23"/>
      <c r="I367" s="23"/>
      <c r="J367" s="23"/>
      <c r="O367" s="152"/>
      <c r="T367" s="23"/>
    </row>
    <row r="368" spans="1:20" x14ac:dyDescent="0.25">
      <c r="A368" s="209"/>
      <c r="G368" s="152"/>
      <c r="H368" s="23"/>
      <c r="I368" s="23"/>
      <c r="J368" s="23"/>
      <c r="O368" s="152"/>
      <c r="T368" s="23"/>
    </row>
    <row r="369" spans="1:20" x14ac:dyDescent="0.25">
      <c r="A369" s="209"/>
      <c r="G369" s="152"/>
      <c r="H369" s="23"/>
      <c r="I369" s="23"/>
      <c r="J369" s="23"/>
      <c r="O369" s="152"/>
      <c r="T369" s="23"/>
    </row>
    <row r="370" spans="1:20" x14ac:dyDescent="0.25">
      <c r="A370" s="209"/>
      <c r="G370" s="152"/>
      <c r="H370" s="23"/>
      <c r="I370" s="23"/>
      <c r="J370" s="23"/>
      <c r="O370" s="152"/>
      <c r="T370" s="23"/>
    </row>
    <row r="371" spans="1:20" x14ac:dyDescent="0.25">
      <c r="A371" s="209"/>
      <c r="G371" s="152"/>
      <c r="H371" s="23"/>
      <c r="I371" s="23"/>
      <c r="J371" s="23"/>
      <c r="O371" s="152"/>
      <c r="T371" s="23"/>
    </row>
    <row r="372" spans="1:20" x14ac:dyDescent="0.25">
      <c r="A372" s="209"/>
      <c r="G372" s="152"/>
      <c r="H372" s="23"/>
      <c r="I372" s="23"/>
      <c r="J372" s="23"/>
      <c r="O372" s="152"/>
      <c r="T372" s="23"/>
    </row>
    <row r="373" spans="1:20" x14ac:dyDescent="0.25">
      <c r="A373" s="209"/>
      <c r="G373" s="152"/>
      <c r="H373" s="23"/>
      <c r="I373" s="23"/>
      <c r="J373" s="23"/>
      <c r="O373" s="152"/>
      <c r="T373" s="23"/>
    </row>
    <row r="374" spans="1:20" x14ac:dyDescent="0.25">
      <c r="A374" s="209"/>
      <c r="G374" s="152"/>
      <c r="H374" s="23"/>
      <c r="I374" s="23"/>
      <c r="J374" s="23"/>
      <c r="O374" s="152"/>
      <c r="T374" s="23"/>
    </row>
    <row r="375" spans="1:20" x14ac:dyDescent="0.25">
      <c r="A375" s="209"/>
      <c r="G375" s="152"/>
      <c r="H375" s="23"/>
      <c r="I375" s="23"/>
      <c r="J375" s="23"/>
      <c r="O375" s="152"/>
      <c r="T375" s="23"/>
    </row>
    <row r="376" spans="1:20" x14ac:dyDescent="0.25">
      <c r="A376" s="209"/>
      <c r="G376" s="152"/>
      <c r="H376" s="23"/>
      <c r="I376" s="23"/>
      <c r="J376" s="23"/>
      <c r="O376" s="152"/>
      <c r="T376" s="23"/>
    </row>
    <row r="377" spans="1:20" x14ac:dyDescent="0.25">
      <c r="A377" s="209"/>
      <c r="G377" s="152"/>
      <c r="H377" s="23"/>
      <c r="I377" s="23"/>
      <c r="J377" s="23"/>
      <c r="O377" s="152"/>
      <c r="T377" s="23"/>
    </row>
    <row r="378" spans="1:20" x14ac:dyDescent="0.25">
      <c r="A378" s="209"/>
      <c r="G378" s="152"/>
      <c r="H378" s="23"/>
      <c r="I378" s="23"/>
      <c r="J378" s="23"/>
      <c r="O378" s="152"/>
      <c r="T378" s="23"/>
    </row>
    <row r="379" spans="1:20" x14ac:dyDescent="0.25">
      <c r="A379" s="209"/>
      <c r="G379" s="152"/>
      <c r="H379" s="23"/>
      <c r="I379" s="23"/>
      <c r="J379" s="23"/>
      <c r="O379" s="152"/>
      <c r="T379" s="23"/>
    </row>
    <row r="380" spans="1:20" x14ac:dyDescent="0.25">
      <c r="A380" s="209"/>
      <c r="G380" s="152"/>
      <c r="H380" s="23"/>
      <c r="I380" s="23"/>
      <c r="J380" s="23"/>
      <c r="O380" s="152"/>
      <c r="T380" s="23"/>
    </row>
    <row r="381" spans="1:20" x14ac:dyDescent="0.25">
      <c r="A381" s="209"/>
      <c r="G381" s="152"/>
      <c r="H381" s="23"/>
      <c r="I381" s="23"/>
      <c r="J381" s="23"/>
      <c r="O381" s="152"/>
      <c r="T381" s="23"/>
    </row>
    <row r="382" spans="1:20" x14ac:dyDescent="0.25">
      <c r="A382" s="209"/>
      <c r="G382" s="152"/>
      <c r="H382" s="23"/>
      <c r="I382" s="23"/>
      <c r="J382" s="23"/>
      <c r="O382" s="152"/>
      <c r="T382" s="23"/>
    </row>
    <row r="383" spans="1:20" x14ac:dyDescent="0.25">
      <c r="A383" s="209"/>
      <c r="G383" s="152"/>
      <c r="H383" s="23"/>
      <c r="I383" s="23"/>
      <c r="J383" s="23"/>
      <c r="O383" s="152"/>
      <c r="T383" s="23"/>
    </row>
    <row r="384" spans="1:20" x14ac:dyDescent="0.25">
      <c r="A384" s="209"/>
      <c r="G384" s="152"/>
      <c r="H384" s="23"/>
      <c r="I384" s="23"/>
      <c r="J384" s="23"/>
      <c r="O384" s="152"/>
      <c r="T384" s="23"/>
    </row>
    <row r="385" spans="1:20" x14ac:dyDescent="0.25">
      <c r="A385" s="209"/>
      <c r="G385" s="152"/>
      <c r="H385" s="23"/>
      <c r="I385" s="23"/>
      <c r="J385" s="23"/>
      <c r="O385" s="152"/>
      <c r="T385" s="23"/>
    </row>
    <row r="386" spans="1:20" x14ac:dyDescent="0.25">
      <c r="A386" s="209"/>
      <c r="G386" s="152"/>
      <c r="H386" s="23"/>
      <c r="I386" s="23"/>
      <c r="J386" s="23"/>
      <c r="O386" s="152"/>
      <c r="T386" s="23"/>
    </row>
    <row r="387" spans="1:20" x14ac:dyDescent="0.25">
      <c r="A387" s="209"/>
      <c r="G387" s="152"/>
      <c r="H387" s="23"/>
      <c r="I387" s="23"/>
      <c r="J387" s="23"/>
      <c r="O387" s="152"/>
      <c r="T387" s="23"/>
    </row>
    <row r="388" spans="1:20" x14ac:dyDescent="0.25">
      <c r="A388" s="209"/>
      <c r="G388" s="152"/>
      <c r="H388" s="23"/>
      <c r="I388" s="23"/>
      <c r="J388" s="23"/>
      <c r="O388" s="152"/>
      <c r="T388" s="23"/>
    </row>
    <row r="389" spans="1:20" x14ac:dyDescent="0.25">
      <c r="A389" s="209"/>
      <c r="G389" s="152"/>
      <c r="H389" s="23"/>
      <c r="I389" s="23"/>
      <c r="J389" s="23"/>
      <c r="O389" s="152"/>
      <c r="T389" s="23"/>
    </row>
    <row r="390" spans="1:20" x14ac:dyDescent="0.25">
      <c r="A390" s="209"/>
      <c r="G390" s="152"/>
      <c r="H390" s="23"/>
      <c r="I390" s="23"/>
      <c r="J390" s="23"/>
      <c r="O390" s="152"/>
      <c r="T390" s="23"/>
    </row>
    <row r="391" spans="1:20" x14ac:dyDescent="0.25">
      <c r="A391" s="209"/>
      <c r="G391" s="152"/>
      <c r="H391" s="23"/>
      <c r="I391" s="23"/>
      <c r="J391" s="23"/>
      <c r="O391" s="152"/>
      <c r="T391" s="23"/>
    </row>
    <row r="392" spans="1:20" x14ac:dyDescent="0.25">
      <c r="A392" s="209"/>
      <c r="G392" s="152"/>
      <c r="H392" s="23"/>
      <c r="I392" s="23"/>
      <c r="J392" s="23"/>
      <c r="O392" s="152"/>
      <c r="T392" s="23"/>
    </row>
    <row r="393" spans="1:20" x14ac:dyDescent="0.25">
      <c r="A393" s="209"/>
      <c r="G393" s="152"/>
      <c r="H393" s="23"/>
      <c r="I393" s="23"/>
      <c r="J393" s="23"/>
      <c r="O393" s="152"/>
      <c r="T393" s="23"/>
    </row>
    <row r="394" spans="1:20" x14ac:dyDescent="0.25">
      <c r="A394" s="209"/>
      <c r="G394" s="152"/>
      <c r="H394" s="23"/>
      <c r="I394" s="23"/>
      <c r="J394" s="23"/>
      <c r="O394" s="152"/>
      <c r="T394" s="23"/>
    </row>
    <row r="395" spans="1:20" x14ac:dyDescent="0.25">
      <c r="A395" s="209"/>
      <c r="G395" s="152"/>
      <c r="H395" s="23"/>
      <c r="I395" s="23"/>
      <c r="J395" s="23"/>
      <c r="O395" s="152"/>
      <c r="T395" s="23"/>
    </row>
    <row r="396" spans="1:20" x14ac:dyDescent="0.25">
      <c r="A396" s="209"/>
      <c r="G396" s="152"/>
      <c r="H396" s="23"/>
      <c r="I396" s="23"/>
      <c r="J396" s="23"/>
      <c r="O396" s="152"/>
      <c r="T396" s="23"/>
    </row>
    <row r="397" spans="1:20" x14ac:dyDescent="0.25">
      <c r="A397" s="209"/>
      <c r="G397" s="152"/>
      <c r="H397" s="23"/>
      <c r="I397" s="23"/>
      <c r="J397" s="23"/>
      <c r="O397" s="152"/>
      <c r="T397" s="23"/>
    </row>
    <row r="398" spans="1:20" x14ac:dyDescent="0.25">
      <c r="A398" s="209"/>
      <c r="G398" s="152"/>
      <c r="H398" s="23"/>
      <c r="I398" s="23"/>
      <c r="J398" s="23"/>
      <c r="O398" s="152"/>
      <c r="T398" s="23"/>
    </row>
    <row r="399" spans="1:20" x14ac:dyDescent="0.25">
      <c r="A399" s="209"/>
      <c r="G399" s="152"/>
      <c r="H399" s="23"/>
      <c r="I399" s="23"/>
      <c r="J399" s="23"/>
      <c r="O399" s="152"/>
      <c r="T399" s="23"/>
    </row>
    <row r="400" spans="1:20" x14ac:dyDescent="0.25">
      <c r="A400" s="209"/>
      <c r="G400" s="152"/>
      <c r="H400" s="23"/>
      <c r="I400" s="23"/>
      <c r="J400" s="23"/>
      <c r="O400" s="152"/>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3.28515625" style="116" hidden="1" customWidth="1"/>
    <col min="4" max="4" width="27" style="116" hidden="1" customWidth="1"/>
    <col min="5" max="5" width="14.7109375" style="116" hidden="1" customWidth="1"/>
    <col min="6" max="6" width="10.28515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D1" s="234"/>
      <c r="G1" s="262"/>
      <c r="H1" s="262"/>
      <c r="I1" s="262"/>
      <c r="J1" s="262"/>
      <c r="K1" s="262"/>
      <c r="T1" s="153"/>
    </row>
    <row r="2" spans="1:20" s="18" customFormat="1" ht="24" hidden="1" customHeight="1" x14ac:dyDescent="0.25">
      <c r="A2" s="209"/>
      <c r="C2" s="19"/>
      <c r="D2" s="19"/>
      <c r="E2" s="19"/>
      <c r="T2" s="153"/>
    </row>
    <row r="3" spans="1:20" s="20" customFormat="1" ht="39" customHeight="1" thickBot="1" x14ac:dyDescent="0.3">
      <c r="A3" s="209"/>
      <c r="D3" s="123" t="s">
        <v>249</v>
      </c>
      <c r="E3" s="123" t="s">
        <v>248</v>
      </c>
      <c r="T3" s="154"/>
    </row>
    <row r="4" spans="1:20" s="20" customFormat="1" ht="30" customHeight="1" thickTop="1" thickBot="1" x14ac:dyDescent="0.3">
      <c r="A4" s="209"/>
      <c r="C4" s="21"/>
      <c r="D4" s="21"/>
      <c r="E4" s="21"/>
      <c r="F4" s="21"/>
      <c r="G4" s="155" t="s">
        <v>235</v>
      </c>
      <c r="H4" s="160" t="s">
        <v>247</v>
      </c>
      <c r="I4" s="161" t="s">
        <v>236</v>
      </c>
      <c r="J4" s="161" t="s">
        <v>237</v>
      </c>
      <c r="K4" s="155" t="s">
        <v>238</v>
      </c>
      <c r="L4" s="161" t="s">
        <v>239</v>
      </c>
      <c r="M4" s="161" t="s">
        <v>240</v>
      </c>
      <c r="N4" s="161" t="s">
        <v>242</v>
      </c>
      <c r="O4" s="161" t="s">
        <v>241</v>
      </c>
      <c r="P4" s="162" t="s">
        <v>243</v>
      </c>
      <c r="Q4" s="162" t="s">
        <v>244</v>
      </c>
      <c r="R4" s="162" t="s">
        <v>245</v>
      </c>
      <c r="S4" s="162" t="s">
        <v>246</v>
      </c>
      <c r="T4" s="162" t="s">
        <v>255</v>
      </c>
    </row>
    <row r="5" spans="1:20" s="20" customFormat="1" ht="19.5" customHeight="1" thickTop="1" x14ac:dyDescent="0.25">
      <c r="A5" s="209"/>
      <c r="C5" s="21"/>
      <c r="D5" s="21"/>
      <c r="E5" s="21"/>
      <c r="F5" s="21"/>
      <c r="G5" s="152"/>
      <c r="H5" s="23"/>
      <c r="I5" s="23"/>
      <c r="J5" s="152"/>
      <c r="K5" s="152"/>
      <c r="L5" s="23"/>
      <c r="M5" s="23"/>
      <c r="N5" s="23"/>
      <c r="O5" s="152" t="s">
        <v>490</v>
      </c>
      <c r="P5" s="23"/>
      <c r="Q5" s="23"/>
      <c r="R5" s="23"/>
      <c r="S5" s="23"/>
      <c r="T5" s="23"/>
    </row>
    <row r="6" spans="1:20" s="20" customFormat="1" ht="19.5" customHeight="1" x14ac:dyDescent="0.25">
      <c r="A6" s="209"/>
      <c r="C6" s="21"/>
      <c r="D6" s="21"/>
      <c r="E6" s="21"/>
      <c r="F6" s="21"/>
      <c r="G6" s="152"/>
      <c r="H6" s="23"/>
      <c r="I6" s="23"/>
      <c r="J6" s="152"/>
      <c r="O6" s="152" t="s">
        <v>494</v>
      </c>
      <c r="T6" s="23"/>
    </row>
    <row r="7" spans="1:20" s="20" customFormat="1" ht="19.5" customHeight="1" x14ac:dyDescent="0.25">
      <c r="A7" s="209"/>
      <c r="C7" s="21"/>
      <c r="D7" s="21"/>
      <c r="E7" s="21"/>
      <c r="F7" s="21"/>
      <c r="G7" s="152"/>
      <c r="H7" s="23"/>
      <c r="I7" s="23"/>
      <c r="J7" s="152"/>
      <c r="O7" s="152" t="s">
        <v>491</v>
      </c>
      <c r="T7" s="23"/>
    </row>
    <row r="8" spans="1:20" s="20" customFormat="1" ht="19.5" customHeight="1" x14ac:dyDescent="0.25">
      <c r="A8" s="209"/>
      <c r="C8" s="21"/>
      <c r="D8" s="21"/>
      <c r="E8" s="21"/>
      <c r="F8" s="21"/>
      <c r="G8" s="152"/>
      <c r="H8" s="23"/>
      <c r="I8" s="23"/>
      <c r="J8" s="152"/>
      <c r="O8" s="152" t="s">
        <v>488</v>
      </c>
      <c r="T8" s="23"/>
    </row>
    <row r="9" spans="1:20" s="20" customFormat="1" ht="19.5" customHeight="1" x14ac:dyDescent="0.25">
      <c r="A9" s="209"/>
      <c r="C9" s="21"/>
      <c r="D9" s="21"/>
      <c r="E9" s="21"/>
      <c r="F9" s="21"/>
      <c r="G9" s="152"/>
      <c r="H9" s="23"/>
      <c r="I9" s="23"/>
      <c r="J9" s="152"/>
      <c r="O9" s="152" t="s">
        <v>489</v>
      </c>
      <c r="T9" s="23"/>
    </row>
    <row r="10" spans="1:20" s="20" customFormat="1" ht="19.5" customHeight="1" x14ac:dyDescent="0.25">
      <c r="A10" s="209"/>
      <c r="C10" s="21"/>
      <c r="D10" s="21"/>
      <c r="E10" s="21"/>
      <c r="F10" s="21"/>
      <c r="G10" s="152"/>
      <c r="H10" s="23"/>
      <c r="I10" s="23"/>
      <c r="J10" s="152"/>
      <c r="O10" s="152" t="s">
        <v>493</v>
      </c>
      <c r="T10" s="23"/>
    </row>
    <row r="11" spans="1:20" s="20" customFormat="1" ht="19.5" customHeight="1" x14ac:dyDescent="0.25">
      <c r="A11" s="209"/>
      <c r="C11" s="21"/>
      <c r="D11" s="21"/>
      <c r="E11" s="21"/>
      <c r="F11" s="21"/>
      <c r="G11" s="152"/>
      <c r="H11" s="23"/>
      <c r="I11" s="23"/>
      <c r="J11" s="152"/>
      <c r="O11" s="152" t="s">
        <v>492</v>
      </c>
      <c r="T11" s="23"/>
    </row>
    <row r="12" spans="1:20" s="20" customFormat="1" ht="19.5" customHeight="1" x14ac:dyDescent="0.25">
      <c r="A12" s="209"/>
      <c r="C12" s="21"/>
      <c r="D12" s="21"/>
      <c r="E12" s="21"/>
      <c r="F12" s="21"/>
      <c r="G12" s="152"/>
      <c r="H12" s="23"/>
      <c r="I12" s="23"/>
      <c r="J12" s="152"/>
      <c r="O12" s="152"/>
      <c r="T12" s="23"/>
    </row>
    <row r="13" spans="1:20" s="20" customFormat="1" ht="19.5" customHeight="1" x14ac:dyDescent="0.25">
      <c r="A13" s="209"/>
      <c r="C13" s="21"/>
      <c r="D13" s="21"/>
      <c r="E13" s="21"/>
      <c r="F13" s="21"/>
      <c r="G13" s="152"/>
      <c r="H13" s="23"/>
      <c r="I13" s="23"/>
      <c r="J13" s="152"/>
      <c r="O13" s="152"/>
      <c r="T13" s="23"/>
    </row>
    <row r="14" spans="1:20" s="20" customFormat="1" ht="19.5" customHeight="1" x14ac:dyDescent="0.25">
      <c r="A14" s="209"/>
      <c r="C14" s="21"/>
      <c r="D14" s="21"/>
      <c r="E14" s="21"/>
      <c r="F14" s="21"/>
      <c r="G14" s="152"/>
      <c r="H14" s="23"/>
      <c r="I14" s="23"/>
      <c r="J14" s="152"/>
      <c r="O14" s="152"/>
      <c r="T14" s="23"/>
    </row>
    <row r="15" spans="1:20" s="20" customFormat="1" ht="19.5" customHeight="1" x14ac:dyDescent="0.25">
      <c r="A15" s="209"/>
      <c r="C15" s="21"/>
      <c r="D15" s="21"/>
      <c r="E15" s="21"/>
      <c r="F15" s="21"/>
      <c r="G15" s="152"/>
      <c r="H15" s="23"/>
      <c r="I15" s="23"/>
      <c r="J15" s="152"/>
      <c r="O15" s="152"/>
      <c r="T15" s="23"/>
    </row>
    <row r="16" spans="1:20" s="20" customFormat="1" ht="19.5" customHeight="1" x14ac:dyDescent="0.25">
      <c r="A16" s="209"/>
      <c r="C16" s="21"/>
      <c r="D16" s="21"/>
      <c r="E16" s="21"/>
      <c r="F16" s="21"/>
      <c r="G16" s="152"/>
      <c r="H16" s="23"/>
      <c r="I16" s="23"/>
      <c r="J16" s="152"/>
      <c r="O16" s="152"/>
      <c r="T16" s="23"/>
    </row>
    <row r="17" spans="1:20" s="20" customFormat="1" ht="19.5" customHeight="1" x14ac:dyDescent="0.25">
      <c r="A17" s="209"/>
      <c r="C17" s="21"/>
      <c r="D17" s="131"/>
      <c r="E17" s="132"/>
      <c r="F17" s="21"/>
      <c r="G17" s="152"/>
      <c r="H17" s="23"/>
      <c r="I17" s="23"/>
      <c r="J17" s="152"/>
      <c r="O17" s="152"/>
      <c r="T17" s="23"/>
    </row>
    <row r="18" spans="1:20" s="20" customFormat="1" ht="19.5" customHeight="1" x14ac:dyDescent="0.25">
      <c r="A18" s="209"/>
      <c r="C18" s="21"/>
      <c r="D18" s="131"/>
      <c r="E18" s="132"/>
      <c r="F18" s="21"/>
      <c r="G18" s="152"/>
      <c r="H18" s="23"/>
      <c r="I18" s="23"/>
      <c r="J18" s="152"/>
      <c r="O18" s="152"/>
      <c r="T18" s="23"/>
    </row>
    <row r="19" spans="1:20" s="20" customFormat="1" ht="19.5" customHeight="1" x14ac:dyDescent="0.25">
      <c r="A19" s="209"/>
      <c r="C19" s="21"/>
      <c r="D19" s="131"/>
      <c r="E19" s="132"/>
      <c r="F19" s="21"/>
      <c r="G19" s="152"/>
      <c r="H19" s="23"/>
      <c r="I19" s="23"/>
      <c r="J19" s="152"/>
      <c r="O19" s="152"/>
      <c r="T19" s="23"/>
    </row>
    <row r="20" spans="1:20" s="20" customFormat="1" ht="19.5" customHeight="1" x14ac:dyDescent="0.25">
      <c r="A20" s="209"/>
      <c r="C20" s="21"/>
      <c r="D20" s="131"/>
      <c r="E20" s="132"/>
      <c r="F20" s="21"/>
      <c r="G20" s="152"/>
      <c r="H20" s="23"/>
      <c r="I20" s="23"/>
      <c r="J20" s="152"/>
      <c r="O20" s="152"/>
      <c r="T20" s="23"/>
    </row>
    <row r="21" spans="1:20" s="20" customFormat="1" ht="19.5" customHeight="1" x14ac:dyDescent="0.25">
      <c r="A21" s="209"/>
      <c r="C21" s="21"/>
      <c r="D21" s="131"/>
      <c r="E21" s="132"/>
      <c r="F21" s="21"/>
      <c r="G21" s="152"/>
      <c r="H21" s="23"/>
      <c r="I21" s="23"/>
      <c r="J21" s="152"/>
      <c r="O21" s="152"/>
      <c r="T21" s="23"/>
    </row>
    <row r="22" spans="1:20" s="20" customFormat="1" ht="19.5" customHeight="1" x14ac:dyDescent="0.25">
      <c r="A22" s="209"/>
      <c r="C22" s="21"/>
      <c r="D22" s="131"/>
      <c r="E22" s="132"/>
      <c r="F22" s="21"/>
      <c r="G22" s="152"/>
      <c r="H22" s="23"/>
      <c r="I22" s="23"/>
      <c r="J22" s="152"/>
      <c r="O22" s="152"/>
      <c r="T22" s="23"/>
    </row>
    <row r="23" spans="1:20" s="20" customFormat="1" ht="19.5" customHeight="1" x14ac:dyDescent="0.25">
      <c r="A23" s="209"/>
      <c r="C23" s="21"/>
      <c r="D23" s="131"/>
      <c r="E23" s="132"/>
      <c r="F23" s="21"/>
      <c r="G23" s="152"/>
      <c r="H23" s="23"/>
      <c r="I23" s="23"/>
      <c r="J23" s="152"/>
      <c r="O23" s="152"/>
      <c r="T23" s="23"/>
    </row>
    <row r="24" spans="1:20" s="20" customFormat="1" ht="19.5" customHeight="1" x14ac:dyDescent="0.25">
      <c r="A24" s="209"/>
      <c r="C24" s="21"/>
      <c r="D24" s="131"/>
      <c r="E24" s="132"/>
      <c r="F24" s="21"/>
      <c r="G24" s="152"/>
      <c r="H24" s="23"/>
      <c r="I24" s="23"/>
      <c r="J24" s="152"/>
      <c r="O24" s="152"/>
      <c r="T24" s="23"/>
    </row>
    <row r="25" spans="1:20" s="20" customFormat="1" ht="19.5" customHeight="1" x14ac:dyDescent="0.25">
      <c r="A25" s="209"/>
      <c r="C25" s="21"/>
      <c r="D25" s="131"/>
      <c r="E25" s="132"/>
      <c r="F25" s="21"/>
      <c r="G25" s="152"/>
      <c r="H25" s="23"/>
      <c r="I25" s="23"/>
      <c r="J25" s="152"/>
      <c r="O25" s="152"/>
      <c r="T25" s="23"/>
    </row>
    <row r="26" spans="1:20" s="20" customFormat="1" ht="19.5" customHeight="1" x14ac:dyDescent="0.25">
      <c r="A26" s="209"/>
      <c r="C26" s="21"/>
      <c r="D26" s="131"/>
      <c r="E26" s="132"/>
      <c r="F26" s="21"/>
      <c r="G26" s="152"/>
      <c r="H26" s="23"/>
      <c r="I26" s="23"/>
      <c r="J26" s="152"/>
      <c r="O26" s="152"/>
      <c r="T26" s="23"/>
    </row>
    <row r="27" spans="1:20" s="20" customFormat="1" ht="19.5" customHeight="1" x14ac:dyDescent="0.25">
      <c r="A27" s="209"/>
      <c r="C27" s="21"/>
      <c r="D27" s="131"/>
      <c r="E27" s="132"/>
      <c r="F27" s="21"/>
      <c r="G27" s="152"/>
      <c r="H27" s="23"/>
      <c r="I27" s="23"/>
      <c r="J27" s="152"/>
      <c r="O27" s="152"/>
      <c r="T27" s="23"/>
    </row>
    <row r="28" spans="1:20" s="20" customFormat="1" ht="19.5" customHeight="1" x14ac:dyDescent="0.25">
      <c r="A28" s="209"/>
      <c r="C28" s="21"/>
      <c r="D28" s="131"/>
      <c r="E28" s="132"/>
      <c r="F28" s="21"/>
      <c r="G28" s="152"/>
      <c r="H28" s="23"/>
      <c r="I28" s="23"/>
      <c r="J28" s="152"/>
      <c r="O28" s="152"/>
      <c r="T28" s="23"/>
    </row>
    <row r="29" spans="1:20" s="20" customFormat="1" ht="19.5" customHeight="1" x14ac:dyDescent="0.25">
      <c r="A29" s="209"/>
      <c r="C29" s="21"/>
      <c r="D29" s="131"/>
      <c r="E29" s="132"/>
      <c r="F29" s="21"/>
      <c r="G29" s="152"/>
      <c r="H29" s="23"/>
      <c r="I29" s="23"/>
      <c r="J29" s="152"/>
      <c r="O29" s="152"/>
      <c r="T29" s="23"/>
    </row>
    <row r="30" spans="1:20" s="20" customFormat="1" ht="19.5" customHeight="1" x14ac:dyDescent="0.25">
      <c r="A30" s="209"/>
      <c r="C30" s="21"/>
      <c r="D30" s="131"/>
      <c r="E30" s="132"/>
      <c r="F30" s="21"/>
      <c r="G30" s="152"/>
      <c r="H30" s="23"/>
      <c r="I30" s="23"/>
      <c r="J30" s="152"/>
      <c r="O30" s="152"/>
      <c r="T30" s="23"/>
    </row>
    <row r="31" spans="1:20" s="20" customFormat="1" ht="19.5" customHeight="1" x14ac:dyDescent="0.25">
      <c r="A31" s="209"/>
      <c r="C31" s="21"/>
      <c r="D31" s="131"/>
      <c r="E31" s="132"/>
      <c r="F31" s="21"/>
      <c r="G31" s="152"/>
      <c r="H31" s="23"/>
      <c r="I31" s="23"/>
      <c r="J31" s="23"/>
      <c r="O31" s="152"/>
      <c r="T31" s="23"/>
    </row>
    <row r="32" spans="1:20" s="20" customFormat="1" ht="19.5" customHeight="1" x14ac:dyDescent="0.25">
      <c r="A32" s="209"/>
      <c r="C32" s="21"/>
      <c r="D32" s="131"/>
      <c r="E32" s="132"/>
      <c r="F32" s="21"/>
      <c r="G32" s="152"/>
      <c r="H32" s="23"/>
      <c r="I32" s="23"/>
      <c r="J32" s="23"/>
      <c r="O32" s="152"/>
      <c r="T32" s="23"/>
    </row>
    <row r="33" spans="1:20" s="20" customFormat="1" ht="19.5" customHeight="1" x14ac:dyDescent="0.25">
      <c r="A33" s="209"/>
      <c r="C33" s="21"/>
      <c r="D33" s="131"/>
      <c r="E33" s="132"/>
      <c r="F33" s="21"/>
      <c r="G33" s="152"/>
      <c r="H33" s="23"/>
      <c r="I33" s="23"/>
      <c r="J33" s="23"/>
      <c r="O33" s="152"/>
      <c r="T33" s="23"/>
    </row>
    <row r="34" spans="1:20" s="20" customFormat="1" ht="19.5" customHeight="1" x14ac:dyDescent="0.25">
      <c r="A34" s="209"/>
      <c r="C34" s="21"/>
      <c r="D34" s="131"/>
      <c r="E34" s="132"/>
      <c r="F34" s="21"/>
      <c r="G34" s="152"/>
      <c r="H34" s="23"/>
      <c r="I34" s="23"/>
      <c r="J34" s="23"/>
      <c r="O34" s="152"/>
      <c r="T34" s="23"/>
    </row>
    <row r="35" spans="1:20" s="20" customFormat="1" ht="19.5" customHeight="1" x14ac:dyDescent="0.25">
      <c r="A35" s="209"/>
      <c r="C35" s="21"/>
      <c r="D35" s="131"/>
      <c r="E35" s="132"/>
      <c r="F35" s="21"/>
      <c r="G35" s="152"/>
      <c r="H35" s="23"/>
      <c r="I35" s="23"/>
      <c r="J35" s="23"/>
      <c r="O35" s="152"/>
      <c r="T35" s="23"/>
    </row>
    <row r="36" spans="1:20" s="20" customFormat="1" ht="19.5" customHeight="1" x14ac:dyDescent="0.25">
      <c r="A36" s="209"/>
      <c r="C36" s="21"/>
      <c r="D36" s="131"/>
      <c r="E36" s="132"/>
      <c r="F36" s="21"/>
      <c r="G36" s="152"/>
      <c r="H36" s="23"/>
      <c r="I36" s="23"/>
      <c r="J36" s="23"/>
      <c r="O36" s="152"/>
      <c r="T36" s="23"/>
    </row>
    <row r="37" spans="1:20" s="20" customFormat="1" ht="19.5" customHeight="1" x14ac:dyDescent="0.25">
      <c r="A37" s="209"/>
      <c r="C37" s="21"/>
      <c r="D37" s="131"/>
      <c r="E37" s="132"/>
      <c r="F37" s="21"/>
      <c r="G37" s="152"/>
      <c r="H37" s="23"/>
      <c r="I37" s="23"/>
      <c r="J37" s="23"/>
      <c r="O37" s="152"/>
      <c r="T37" s="23"/>
    </row>
    <row r="38" spans="1:20" s="20" customFormat="1" ht="19.5" customHeight="1" x14ac:dyDescent="0.25">
      <c r="A38" s="209"/>
      <c r="C38" s="21"/>
      <c r="D38" s="131"/>
      <c r="E38" s="132"/>
      <c r="F38" s="21"/>
      <c r="G38" s="152"/>
      <c r="H38" s="23"/>
      <c r="I38" s="23"/>
      <c r="J38" s="23"/>
      <c r="O38" s="152"/>
      <c r="T38" s="23"/>
    </row>
    <row r="39" spans="1:20" s="20" customFormat="1" ht="19.5" customHeight="1" x14ac:dyDescent="0.25">
      <c r="A39" s="209"/>
      <c r="C39" s="21"/>
      <c r="D39" s="131"/>
      <c r="E39" s="132"/>
      <c r="F39" s="21"/>
      <c r="G39" s="152"/>
      <c r="H39" s="23"/>
      <c r="I39" s="23"/>
      <c r="J39" s="23"/>
      <c r="O39" s="152"/>
      <c r="T39" s="23"/>
    </row>
    <row r="40" spans="1:20" s="20" customFormat="1" ht="19.5" customHeight="1" x14ac:dyDescent="0.25">
      <c r="A40" s="209"/>
      <c r="C40" s="21"/>
      <c r="D40" s="131"/>
      <c r="E40" s="132"/>
      <c r="F40" s="21"/>
      <c r="G40" s="152"/>
      <c r="H40" s="23"/>
      <c r="I40" s="23"/>
      <c r="J40" s="23"/>
      <c r="O40" s="152"/>
      <c r="T40" s="23"/>
    </row>
    <row r="41" spans="1:20" s="20" customFormat="1" ht="19.5" customHeight="1" x14ac:dyDescent="0.25">
      <c r="A41" s="209"/>
      <c r="C41" s="21"/>
      <c r="D41" s="131"/>
      <c r="E41" s="132"/>
      <c r="F41" s="21"/>
      <c r="G41" s="152"/>
      <c r="H41" s="23"/>
      <c r="I41" s="23"/>
      <c r="J41" s="23"/>
      <c r="O41" s="152"/>
      <c r="T41" s="23"/>
    </row>
    <row r="42" spans="1:20" s="20" customFormat="1" ht="19.5" customHeight="1" x14ac:dyDescent="0.25">
      <c r="A42" s="209"/>
      <c r="C42" s="21"/>
      <c r="D42" s="131"/>
      <c r="E42" s="132"/>
      <c r="F42" s="21"/>
      <c r="G42" s="152"/>
      <c r="H42" s="23"/>
      <c r="I42" s="23"/>
      <c r="J42" s="23"/>
      <c r="O42" s="152"/>
      <c r="T42" s="23"/>
    </row>
    <row r="43" spans="1:20" s="20" customFormat="1" ht="19.5" customHeight="1" x14ac:dyDescent="0.25">
      <c r="A43" s="209"/>
      <c r="C43" s="21"/>
      <c r="D43" s="131"/>
      <c r="E43" s="132"/>
      <c r="F43" s="21"/>
      <c r="G43" s="152"/>
      <c r="H43" s="23"/>
      <c r="I43" s="23"/>
      <c r="J43" s="23"/>
      <c r="O43" s="152"/>
      <c r="T43" s="23"/>
    </row>
    <row r="44" spans="1:20" s="20" customFormat="1" ht="19.5" customHeight="1" x14ac:dyDescent="0.25">
      <c r="A44" s="209"/>
      <c r="C44" s="21"/>
      <c r="D44" s="131"/>
      <c r="E44" s="132"/>
      <c r="F44" s="21"/>
      <c r="G44" s="152"/>
      <c r="H44" s="23"/>
      <c r="I44" s="23"/>
      <c r="J44" s="23"/>
      <c r="O44" s="152"/>
      <c r="T44" s="23"/>
    </row>
    <row r="45" spans="1:20" s="20" customFormat="1" ht="19.5" customHeight="1" x14ac:dyDescent="0.25">
      <c r="A45" s="209"/>
      <c r="C45" s="21"/>
      <c r="D45" s="131"/>
      <c r="E45" s="132"/>
      <c r="F45" s="21"/>
      <c r="G45" s="152"/>
      <c r="H45" s="23"/>
      <c r="I45" s="23"/>
      <c r="J45" s="23"/>
      <c r="O45" s="152"/>
      <c r="T45" s="23"/>
    </row>
    <row r="46" spans="1:20" s="20" customFormat="1" ht="19.5" customHeight="1" x14ac:dyDescent="0.25">
      <c r="A46" s="209"/>
      <c r="C46" s="21"/>
      <c r="D46" s="131"/>
      <c r="E46" s="132"/>
      <c r="F46" s="21"/>
      <c r="G46" s="152"/>
      <c r="H46" s="23"/>
      <c r="I46" s="23"/>
      <c r="J46" s="23"/>
      <c r="O46" s="152"/>
      <c r="T46" s="23"/>
    </row>
    <row r="47" spans="1:20" s="20" customFormat="1" ht="19.5" customHeight="1" x14ac:dyDescent="0.25">
      <c r="A47" s="209"/>
      <c r="C47" s="21"/>
      <c r="D47" s="131"/>
      <c r="E47" s="132"/>
      <c r="F47" s="21"/>
      <c r="G47" s="152"/>
      <c r="H47" s="23"/>
      <c r="I47" s="23"/>
      <c r="J47" s="23"/>
      <c r="O47" s="152"/>
      <c r="T47" s="23"/>
    </row>
    <row r="48" spans="1:20" s="20" customFormat="1" ht="19.5" customHeight="1" x14ac:dyDescent="0.25">
      <c r="A48" s="209"/>
      <c r="C48" s="21"/>
      <c r="D48" s="131"/>
      <c r="E48" s="132"/>
      <c r="F48" s="21"/>
      <c r="G48" s="152"/>
      <c r="H48" s="23"/>
      <c r="I48" s="23"/>
      <c r="J48" s="23"/>
      <c r="O48" s="152"/>
      <c r="T48" s="23"/>
    </row>
    <row r="49" spans="1:20" s="20" customFormat="1" ht="19.5" customHeight="1" x14ac:dyDescent="0.25">
      <c r="A49" s="209"/>
      <c r="C49" s="21"/>
      <c r="D49" s="131"/>
      <c r="E49" s="132"/>
      <c r="F49" s="21"/>
      <c r="G49" s="152"/>
      <c r="H49" s="23"/>
      <c r="I49" s="23"/>
      <c r="J49" s="23"/>
      <c r="O49" s="152"/>
      <c r="T49" s="23"/>
    </row>
    <row r="50" spans="1:20" s="20" customFormat="1" ht="19.5" customHeight="1" x14ac:dyDescent="0.25">
      <c r="A50" s="209"/>
      <c r="C50" s="21"/>
      <c r="D50" s="131"/>
      <c r="E50" s="132"/>
      <c r="F50" s="21"/>
      <c r="G50" s="152"/>
      <c r="H50" s="23"/>
      <c r="I50" s="23"/>
      <c r="J50" s="23"/>
      <c r="O50" s="152"/>
      <c r="T50" s="23"/>
    </row>
    <row r="51" spans="1:20" s="20" customFormat="1" ht="19.5" customHeight="1" x14ac:dyDescent="0.25">
      <c r="A51" s="209"/>
      <c r="C51" s="21"/>
      <c r="D51" s="131"/>
      <c r="E51" s="132"/>
      <c r="F51" s="21"/>
      <c r="G51" s="152"/>
      <c r="H51" s="23"/>
      <c r="I51" s="23"/>
      <c r="J51" s="23"/>
      <c r="O51" s="152"/>
      <c r="T51" s="23"/>
    </row>
    <row r="52" spans="1:20" s="20" customFormat="1" ht="19.5" customHeight="1" x14ac:dyDescent="0.25">
      <c r="A52" s="209"/>
      <c r="C52" s="21"/>
      <c r="D52" s="131"/>
      <c r="E52" s="132"/>
      <c r="F52" s="21"/>
      <c r="G52" s="152"/>
      <c r="H52" s="23"/>
      <c r="I52" s="23"/>
      <c r="J52" s="23"/>
      <c r="O52" s="152"/>
      <c r="T52" s="23"/>
    </row>
    <row r="53" spans="1:20" s="20" customFormat="1" ht="19.5" customHeight="1" x14ac:dyDescent="0.25">
      <c r="A53" s="209"/>
      <c r="C53" s="21"/>
      <c r="D53" s="131"/>
      <c r="E53" s="132"/>
      <c r="F53" s="21"/>
      <c r="G53" s="152"/>
      <c r="H53" s="23"/>
      <c r="I53" s="23"/>
      <c r="J53" s="23"/>
      <c r="O53" s="152"/>
      <c r="T53" s="23"/>
    </row>
    <row r="54" spans="1:20" s="20" customFormat="1" ht="19.5" customHeight="1" x14ac:dyDescent="0.25">
      <c r="A54" s="209"/>
      <c r="C54" s="21"/>
      <c r="D54" s="131"/>
      <c r="E54" s="132"/>
      <c r="F54" s="21"/>
      <c r="G54" s="152"/>
      <c r="H54" s="23"/>
      <c r="I54" s="23"/>
      <c r="J54" s="23"/>
      <c r="O54" s="152"/>
      <c r="T54" s="23"/>
    </row>
    <row r="55" spans="1:20" s="20" customFormat="1" ht="19.5" customHeight="1" x14ac:dyDescent="0.25">
      <c r="A55" s="209"/>
      <c r="C55" s="21"/>
      <c r="D55" s="131"/>
      <c r="E55" s="132"/>
      <c r="F55" s="21"/>
      <c r="G55" s="152"/>
      <c r="H55" s="23"/>
      <c r="I55" s="23"/>
      <c r="J55" s="23"/>
      <c r="O55" s="152"/>
      <c r="T55" s="23"/>
    </row>
    <row r="56" spans="1:20" s="20" customFormat="1" ht="19.5" customHeight="1" x14ac:dyDescent="0.25">
      <c r="A56" s="209"/>
      <c r="C56" s="21"/>
      <c r="D56" s="131"/>
      <c r="E56" s="132"/>
      <c r="F56" s="21"/>
      <c r="G56" s="152"/>
      <c r="H56" s="23"/>
      <c r="I56" s="23"/>
      <c r="J56" s="23"/>
      <c r="O56" s="152"/>
      <c r="T56" s="23"/>
    </row>
    <row r="57" spans="1:20" s="20" customFormat="1" ht="19.5" customHeight="1" x14ac:dyDescent="0.25">
      <c r="A57" s="209"/>
      <c r="C57" s="21"/>
      <c r="D57" s="131"/>
      <c r="E57" s="132"/>
      <c r="F57" s="21"/>
      <c r="G57" s="152"/>
      <c r="H57" s="23"/>
      <c r="I57" s="23"/>
      <c r="J57" s="23"/>
      <c r="O57" s="152"/>
      <c r="T57" s="23"/>
    </row>
    <row r="58" spans="1:20" s="20" customFormat="1" ht="19.5" customHeight="1" x14ac:dyDescent="0.25">
      <c r="A58" s="209"/>
      <c r="C58" s="21"/>
      <c r="D58" s="131"/>
      <c r="E58" s="132"/>
      <c r="F58" s="21"/>
      <c r="G58" s="152"/>
      <c r="H58" s="23"/>
      <c r="I58" s="23"/>
      <c r="J58" s="23"/>
      <c r="O58" s="152"/>
      <c r="T58" s="23"/>
    </row>
    <row r="59" spans="1:20" s="20" customFormat="1" ht="19.5" customHeight="1" x14ac:dyDescent="0.25">
      <c r="A59" s="209"/>
      <c r="C59" s="21"/>
      <c r="D59" s="131"/>
      <c r="E59" s="132"/>
      <c r="F59" s="21"/>
      <c r="G59" s="152"/>
      <c r="H59" s="23"/>
      <c r="I59" s="23"/>
      <c r="J59" s="23"/>
      <c r="O59" s="152"/>
      <c r="T59" s="23"/>
    </row>
    <row r="60" spans="1:20" s="20" customFormat="1" ht="19.5" customHeight="1" x14ac:dyDescent="0.25">
      <c r="A60" s="209"/>
      <c r="C60" s="21"/>
      <c r="D60" s="131"/>
      <c r="E60" s="132"/>
      <c r="F60" s="21"/>
      <c r="G60" s="152"/>
      <c r="H60" s="23"/>
      <c r="I60" s="23"/>
      <c r="J60" s="23"/>
      <c r="O60" s="152"/>
      <c r="T60" s="23"/>
    </row>
    <row r="61" spans="1:20" s="20" customFormat="1" ht="19.5" customHeight="1" x14ac:dyDescent="0.25">
      <c r="A61" s="209"/>
      <c r="C61" s="21"/>
      <c r="D61" s="131"/>
      <c r="E61" s="132"/>
      <c r="F61" s="21"/>
      <c r="G61" s="152"/>
      <c r="H61" s="23"/>
      <c r="I61" s="23"/>
      <c r="J61" s="23"/>
      <c r="O61" s="152"/>
      <c r="T61" s="23"/>
    </row>
    <row r="62" spans="1:20" s="20" customFormat="1" ht="19.5" customHeight="1" x14ac:dyDescent="0.25">
      <c r="A62" s="209"/>
      <c r="C62" s="21"/>
      <c r="D62" s="131"/>
      <c r="E62" s="132"/>
      <c r="F62" s="21"/>
      <c r="G62" s="152"/>
      <c r="H62" s="23"/>
      <c r="I62" s="23"/>
      <c r="J62" s="23"/>
      <c r="O62" s="152"/>
      <c r="T62" s="23"/>
    </row>
    <row r="63" spans="1:20" s="20" customFormat="1" ht="19.5" customHeight="1" x14ac:dyDescent="0.25">
      <c r="A63" s="209"/>
      <c r="C63" s="21"/>
      <c r="D63" s="131"/>
      <c r="E63" s="132"/>
      <c r="F63" s="21"/>
      <c r="G63" s="152"/>
      <c r="H63" s="23"/>
      <c r="I63" s="23"/>
      <c r="J63" s="23"/>
      <c r="O63" s="152"/>
      <c r="T63" s="23"/>
    </row>
    <row r="64" spans="1:20" s="20" customFormat="1" ht="19.5" customHeight="1" x14ac:dyDescent="0.25">
      <c r="A64" s="209"/>
      <c r="C64" s="21"/>
      <c r="D64" s="131"/>
      <c r="E64" s="132"/>
      <c r="F64" s="21"/>
      <c r="G64" s="152"/>
      <c r="H64" s="23"/>
      <c r="I64" s="23"/>
      <c r="J64" s="23"/>
      <c r="O64" s="152"/>
      <c r="T64" s="23"/>
    </row>
    <row r="65" spans="1:20" s="20" customFormat="1" ht="19.5" customHeight="1" x14ac:dyDescent="0.25">
      <c r="A65" s="209"/>
      <c r="C65" s="21"/>
      <c r="D65" s="131"/>
      <c r="E65" s="132"/>
      <c r="F65" s="21"/>
      <c r="G65" s="152"/>
      <c r="H65" s="23"/>
      <c r="I65" s="23"/>
      <c r="J65" s="23"/>
      <c r="O65" s="152"/>
      <c r="T65" s="23"/>
    </row>
    <row r="66" spans="1:20" s="20" customFormat="1" ht="19.5" customHeight="1" x14ac:dyDescent="0.25">
      <c r="A66" s="209"/>
      <c r="C66" s="21"/>
      <c r="D66" s="131"/>
      <c r="E66" s="132"/>
      <c r="F66" s="21"/>
      <c r="G66" s="152"/>
      <c r="H66" s="23"/>
      <c r="I66" s="23"/>
      <c r="J66" s="23"/>
      <c r="O66" s="152"/>
      <c r="T66" s="23"/>
    </row>
    <row r="67" spans="1:20" s="20" customFormat="1" ht="19.5" customHeight="1" x14ac:dyDescent="0.25">
      <c r="A67" s="209"/>
      <c r="C67" s="21"/>
      <c r="D67" s="131"/>
      <c r="E67" s="132"/>
      <c r="F67" s="21"/>
      <c r="G67" s="152"/>
      <c r="H67" s="23"/>
      <c r="I67" s="23"/>
      <c r="J67" s="23"/>
      <c r="O67" s="152"/>
      <c r="T67" s="23"/>
    </row>
    <row r="68" spans="1:20" s="20" customFormat="1" ht="19.5" customHeight="1" x14ac:dyDescent="0.25">
      <c r="A68" s="209"/>
      <c r="C68" s="21"/>
      <c r="D68" s="131"/>
      <c r="E68" s="132"/>
      <c r="F68" s="21"/>
      <c r="G68" s="152"/>
      <c r="H68" s="23"/>
      <c r="I68" s="23"/>
      <c r="J68" s="23"/>
      <c r="O68" s="152"/>
      <c r="T68" s="23"/>
    </row>
    <row r="69" spans="1:20" s="20" customFormat="1" ht="19.5" customHeight="1" x14ac:dyDescent="0.25">
      <c r="A69" s="209"/>
      <c r="C69" s="21"/>
      <c r="D69" s="131"/>
      <c r="E69" s="132"/>
      <c r="F69" s="21"/>
      <c r="G69" s="152"/>
      <c r="H69" s="23"/>
      <c r="I69" s="23"/>
      <c r="J69" s="23"/>
      <c r="O69" s="152"/>
      <c r="T69" s="23"/>
    </row>
    <row r="70" spans="1:20" s="20" customFormat="1" ht="19.5" customHeight="1" x14ac:dyDescent="0.25">
      <c r="A70" s="209"/>
      <c r="C70" s="21"/>
      <c r="D70" s="131"/>
      <c r="E70" s="132"/>
      <c r="F70" s="21"/>
      <c r="G70" s="152"/>
      <c r="H70" s="23"/>
      <c r="I70" s="23"/>
      <c r="J70" s="23"/>
      <c r="O70" s="152"/>
      <c r="T70" s="23"/>
    </row>
    <row r="71" spans="1:20" s="20" customFormat="1" ht="19.5" customHeight="1" x14ac:dyDescent="0.25">
      <c r="A71" s="209"/>
      <c r="C71" s="21"/>
      <c r="D71" s="131"/>
      <c r="E71" s="132"/>
      <c r="F71" s="21"/>
      <c r="G71" s="152"/>
      <c r="H71" s="23"/>
      <c r="I71" s="23"/>
      <c r="J71" s="23"/>
      <c r="O71" s="152"/>
      <c r="T71" s="23"/>
    </row>
    <row r="72" spans="1:20" s="20" customFormat="1" ht="19.5" customHeight="1" x14ac:dyDescent="0.25">
      <c r="A72" s="209"/>
      <c r="C72" s="21"/>
      <c r="D72" s="131"/>
      <c r="E72" s="132"/>
      <c r="F72" s="21"/>
      <c r="G72" s="152"/>
      <c r="H72" s="23"/>
      <c r="I72" s="23"/>
      <c r="J72" s="23"/>
      <c r="O72" s="152"/>
      <c r="T72" s="23"/>
    </row>
    <row r="73" spans="1:20" s="20" customFormat="1" ht="19.5" customHeight="1" x14ac:dyDescent="0.25">
      <c r="A73" s="209"/>
      <c r="C73" s="21"/>
      <c r="D73" s="131"/>
      <c r="E73" s="132"/>
      <c r="F73" s="21"/>
      <c r="G73" s="152"/>
      <c r="H73" s="23"/>
      <c r="I73" s="23"/>
      <c r="J73" s="23"/>
      <c r="O73" s="152"/>
      <c r="T73" s="23"/>
    </row>
    <row r="74" spans="1:20" s="20" customFormat="1" ht="19.5" customHeight="1" x14ac:dyDescent="0.25">
      <c r="A74" s="209"/>
      <c r="C74" s="21"/>
      <c r="D74" s="131"/>
      <c r="E74" s="132"/>
      <c r="F74" s="21"/>
      <c r="G74" s="152"/>
      <c r="H74" s="23"/>
      <c r="I74" s="23"/>
      <c r="J74" s="23"/>
      <c r="O74" s="152"/>
      <c r="T74" s="23"/>
    </row>
    <row r="75" spans="1:20" s="20" customFormat="1" ht="19.5" customHeight="1" x14ac:dyDescent="0.25">
      <c r="A75" s="209"/>
      <c r="C75" s="21"/>
      <c r="D75" s="131"/>
      <c r="E75" s="132"/>
      <c r="F75" s="21"/>
      <c r="G75" s="152"/>
      <c r="H75" s="23"/>
      <c r="I75" s="23"/>
      <c r="J75" s="23"/>
      <c r="O75" s="152"/>
      <c r="T75" s="23"/>
    </row>
    <row r="76" spans="1:20" s="20" customFormat="1" ht="19.5" customHeight="1" x14ac:dyDescent="0.25">
      <c r="A76" s="209"/>
      <c r="C76" s="21"/>
      <c r="D76" s="131"/>
      <c r="E76" s="132"/>
      <c r="F76" s="21"/>
      <c r="G76" s="152"/>
      <c r="H76" s="23"/>
      <c r="I76" s="23"/>
      <c r="J76" s="23"/>
      <c r="O76" s="152"/>
      <c r="T76" s="23"/>
    </row>
    <row r="77" spans="1:20" s="20" customFormat="1" ht="19.5" customHeight="1" x14ac:dyDescent="0.25">
      <c r="A77" s="209"/>
      <c r="C77" s="21"/>
      <c r="D77" s="131"/>
      <c r="E77" s="132"/>
      <c r="F77" s="21"/>
      <c r="G77" s="152"/>
      <c r="H77" s="23"/>
      <c r="I77" s="23"/>
      <c r="J77" s="23"/>
      <c r="O77" s="152"/>
      <c r="T77" s="23"/>
    </row>
    <row r="78" spans="1:20" s="20" customFormat="1" ht="19.5" customHeight="1" x14ac:dyDescent="0.25">
      <c r="A78" s="209"/>
      <c r="C78" s="21"/>
      <c r="D78" s="131"/>
      <c r="E78" s="132"/>
      <c r="F78" s="21"/>
      <c r="G78" s="152"/>
      <c r="H78" s="23"/>
      <c r="I78" s="23"/>
      <c r="J78" s="23"/>
      <c r="O78" s="152"/>
      <c r="T78" s="23"/>
    </row>
    <row r="79" spans="1:20" s="20" customFormat="1" ht="19.5" customHeight="1" x14ac:dyDescent="0.25">
      <c r="A79" s="209"/>
      <c r="C79" s="21"/>
      <c r="D79" s="131"/>
      <c r="E79" s="132"/>
      <c r="F79" s="21"/>
      <c r="G79" s="152"/>
      <c r="H79" s="23"/>
      <c r="I79" s="23"/>
      <c r="J79" s="23"/>
      <c r="O79" s="152"/>
      <c r="T79" s="23"/>
    </row>
    <row r="80" spans="1:20" s="20" customFormat="1" ht="19.5" customHeight="1" x14ac:dyDescent="0.25">
      <c r="A80" s="209"/>
      <c r="C80" s="21"/>
      <c r="D80" s="131"/>
      <c r="E80" s="132"/>
      <c r="F80" s="21"/>
      <c r="G80" s="152"/>
      <c r="H80" s="23"/>
      <c r="I80" s="23"/>
      <c r="J80" s="23"/>
      <c r="O80" s="152"/>
      <c r="T80" s="23"/>
    </row>
    <row r="81" spans="1:20" s="20" customFormat="1" ht="19.5" customHeight="1" x14ac:dyDescent="0.25">
      <c r="A81" s="209"/>
      <c r="C81" s="21"/>
      <c r="D81" s="131"/>
      <c r="E81" s="132"/>
      <c r="F81" s="21"/>
      <c r="G81" s="152"/>
      <c r="H81" s="23"/>
      <c r="I81" s="23"/>
      <c r="J81" s="23"/>
      <c r="O81" s="152"/>
      <c r="T81" s="23"/>
    </row>
    <row r="82" spans="1:20" s="20" customFormat="1" ht="19.5" customHeight="1" x14ac:dyDescent="0.25">
      <c r="A82" s="209"/>
      <c r="C82" s="21"/>
      <c r="D82" s="131"/>
      <c r="E82" s="132"/>
      <c r="F82" s="21"/>
      <c r="G82" s="152"/>
      <c r="H82" s="23"/>
      <c r="I82" s="23"/>
      <c r="J82" s="23"/>
      <c r="O82" s="152"/>
      <c r="T82" s="23"/>
    </row>
    <row r="83" spans="1:20" s="20" customFormat="1" ht="19.5" customHeight="1" x14ac:dyDescent="0.25">
      <c r="A83" s="209"/>
      <c r="C83" s="21"/>
      <c r="D83" s="131"/>
      <c r="E83" s="132"/>
      <c r="F83" s="21"/>
      <c r="G83" s="152"/>
      <c r="H83" s="23"/>
      <c r="I83" s="23"/>
      <c r="J83" s="23"/>
      <c r="O83" s="152"/>
      <c r="T83" s="23"/>
    </row>
    <row r="84" spans="1:20" s="20" customFormat="1" ht="19.5" customHeight="1" x14ac:dyDescent="0.25">
      <c r="A84" s="209"/>
      <c r="C84" s="21"/>
      <c r="D84" s="131"/>
      <c r="E84" s="132"/>
      <c r="F84" s="21"/>
      <c r="G84" s="152"/>
      <c r="H84" s="23"/>
      <c r="I84" s="23"/>
      <c r="J84" s="23"/>
      <c r="O84" s="152"/>
      <c r="T84" s="23"/>
    </row>
    <row r="85" spans="1:20" s="20" customFormat="1" ht="19.5" customHeight="1" x14ac:dyDescent="0.25">
      <c r="A85" s="209"/>
      <c r="C85" s="21"/>
      <c r="D85" s="131"/>
      <c r="E85" s="132"/>
      <c r="F85" s="21"/>
      <c r="G85" s="152"/>
      <c r="H85" s="23"/>
      <c r="I85" s="23"/>
      <c r="J85" s="23"/>
      <c r="O85" s="152"/>
      <c r="T85" s="23"/>
    </row>
    <row r="86" spans="1:20" s="20" customFormat="1" ht="19.5" customHeight="1" x14ac:dyDescent="0.25">
      <c r="A86" s="209"/>
      <c r="C86" s="21"/>
      <c r="D86" s="131"/>
      <c r="E86" s="132"/>
      <c r="F86" s="21"/>
      <c r="G86" s="152"/>
      <c r="H86" s="23"/>
      <c r="I86" s="23"/>
      <c r="J86" s="23"/>
      <c r="O86" s="152"/>
      <c r="T86" s="23"/>
    </row>
    <row r="87" spans="1:20" s="20" customFormat="1" ht="19.5" customHeight="1" x14ac:dyDescent="0.25">
      <c r="A87" s="209"/>
      <c r="C87" s="21"/>
      <c r="D87" s="131"/>
      <c r="E87" s="132"/>
      <c r="F87" s="21"/>
      <c r="G87" s="152"/>
      <c r="H87" s="23"/>
      <c r="I87" s="23"/>
      <c r="J87" s="23"/>
      <c r="O87" s="152"/>
      <c r="T87" s="23"/>
    </row>
    <row r="88" spans="1:20" s="20" customFormat="1" ht="19.5" customHeight="1" x14ac:dyDescent="0.25">
      <c r="A88" s="209"/>
      <c r="C88" s="21"/>
      <c r="D88" s="131"/>
      <c r="E88" s="132"/>
      <c r="F88" s="21"/>
      <c r="G88" s="152"/>
      <c r="H88" s="23"/>
      <c r="I88" s="23"/>
      <c r="J88" s="23"/>
      <c r="O88" s="152"/>
      <c r="T88" s="23"/>
    </row>
    <row r="89" spans="1:20" s="20" customFormat="1" ht="19.5" customHeight="1" x14ac:dyDescent="0.25">
      <c r="A89" s="209"/>
      <c r="C89" s="21"/>
      <c r="D89" s="131"/>
      <c r="E89" s="132"/>
      <c r="F89" s="21"/>
      <c r="G89" s="152"/>
      <c r="H89" s="23"/>
      <c r="I89" s="23"/>
      <c r="J89" s="23"/>
      <c r="O89" s="152"/>
      <c r="T89" s="23"/>
    </row>
    <row r="90" spans="1:20" s="20" customFormat="1" ht="19.5" customHeight="1" x14ac:dyDescent="0.25">
      <c r="A90" s="209"/>
      <c r="C90" s="21"/>
      <c r="D90" s="131"/>
      <c r="E90" s="132"/>
      <c r="F90" s="21"/>
      <c r="G90" s="152"/>
      <c r="H90" s="23"/>
      <c r="I90" s="23"/>
      <c r="J90" s="23"/>
      <c r="O90" s="152"/>
      <c r="T90" s="23"/>
    </row>
    <row r="91" spans="1:20" s="20" customFormat="1" ht="19.5" customHeight="1" x14ac:dyDescent="0.25">
      <c r="A91" s="209"/>
      <c r="C91" s="21"/>
      <c r="D91" s="131"/>
      <c r="E91" s="132"/>
      <c r="F91" s="21"/>
      <c r="G91" s="152"/>
      <c r="H91" s="23"/>
      <c r="I91" s="23"/>
      <c r="J91" s="23"/>
      <c r="O91" s="152"/>
      <c r="T91" s="23"/>
    </row>
    <row r="92" spans="1:20" s="20" customFormat="1" ht="19.5" customHeight="1" x14ac:dyDescent="0.25">
      <c r="A92" s="209"/>
      <c r="C92" s="21"/>
      <c r="D92" s="131"/>
      <c r="E92" s="132"/>
      <c r="F92" s="21"/>
      <c r="G92" s="152"/>
      <c r="H92" s="23"/>
      <c r="I92" s="23"/>
      <c r="J92" s="23"/>
      <c r="O92" s="152"/>
      <c r="T92" s="23"/>
    </row>
    <row r="93" spans="1:20" s="20" customFormat="1" ht="19.5" customHeight="1" x14ac:dyDescent="0.25">
      <c r="A93" s="209"/>
      <c r="C93" s="21"/>
      <c r="D93" s="131"/>
      <c r="E93" s="132"/>
      <c r="F93" s="21"/>
      <c r="G93" s="152"/>
      <c r="H93" s="23"/>
      <c r="I93" s="23"/>
      <c r="J93" s="23"/>
      <c r="O93" s="152"/>
      <c r="T93" s="23"/>
    </row>
    <row r="94" spans="1:20" s="20" customFormat="1" ht="19.5" customHeight="1" x14ac:dyDescent="0.25">
      <c r="A94" s="209"/>
      <c r="C94" s="21"/>
      <c r="D94" s="131"/>
      <c r="E94" s="132"/>
      <c r="F94" s="21"/>
      <c r="G94" s="152"/>
      <c r="H94" s="23"/>
      <c r="I94" s="23"/>
      <c r="J94" s="23"/>
      <c r="O94" s="152"/>
      <c r="T94" s="23"/>
    </row>
    <row r="95" spans="1:20" s="20" customFormat="1" ht="19.5" customHeight="1" x14ac:dyDescent="0.25">
      <c r="A95" s="209"/>
      <c r="C95" s="21"/>
      <c r="D95" s="131"/>
      <c r="E95" s="132"/>
      <c r="F95" s="21"/>
      <c r="G95" s="152"/>
      <c r="H95" s="23"/>
      <c r="I95" s="23"/>
      <c r="J95" s="23"/>
      <c r="O95" s="152"/>
      <c r="T95" s="23"/>
    </row>
    <row r="96" spans="1:20" s="20" customFormat="1" ht="19.5" customHeight="1" x14ac:dyDescent="0.25">
      <c r="A96" s="209"/>
      <c r="C96" s="21"/>
      <c r="D96" s="131"/>
      <c r="E96" s="132"/>
      <c r="F96" s="21"/>
      <c r="G96" s="152"/>
      <c r="H96" s="23"/>
      <c r="I96" s="23"/>
      <c r="J96" s="23"/>
      <c r="O96" s="152"/>
      <c r="T96" s="23"/>
    </row>
    <row r="97" spans="1:20" s="20" customFormat="1" ht="19.5" customHeight="1" x14ac:dyDescent="0.25">
      <c r="A97" s="209"/>
      <c r="C97" s="21"/>
      <c r="D97" s="131"/>
      <c r="E97" s="132"/>
      <c r="F97" s="21"/>
      <c r="G97" s="152"/>
      <c r="H97" s="23"/>
      <c r="I97" s="23"/>
      <c r="J97" s="23"/>
      <c r="O97" s="152"/>
      <c r="T97" s="23"/>
    </row>
    <row r="98" spans="1:20" s="20" customFormat="1" ht="19.5" customHeight="1" x14ac:dyDescent="0.25">
      <c r="A98" s="209"/>
      <c r="C98" s="21"/>
      <c r="D98" s="131"/>
      <c r="E98" s="132"/>
      <c r="F98" s="21"/>
      <c r="G98" s="152"/>
      <c r="H98" s="23"/>
      <c r="I98" s="23"/>
      <c r="J98" s="23"/>
      <c r="O98" s="152"/>
      <c r="T98" s="23"/>
    </row>
    <row r="99" spans="1:20" s="20" customFormat="1" ht="19.5" customHeight="1" x14ac:dyDescent="0.25">
      <c r="A99" s="209"/>
      <c r="C99" s="21"/>
      <c r="D99" s="131"/>
      <c r="E99" s="132"/>
      <c r="F99" s="21"/>
      <c r="G99" s="152"/>
      <c r="H99" s="23"/>
      <c r="I99" s="23"/>
      <c r="J99" s="23"/>
      <c r="O99" s="152"/>
      <c r="T99" s="23"/>
    </row>
    <row r="100" spans="1:20" s="20" customFormat="1" ht="19.5" customHeight="1" x14ac:dyDescent="0.25">
      <c r="A100" s="209"/>
      <c r="C100" s="21"/>
      <c r="D100" s="131"/>
      <c r="E100" s="132"/>
      <c r="F100" s="21"/>
      <c r="G100" s="152"/>
      <c r="H100" s="23"/>
      <c r="I100" s="23"/>
      <c r="J100" s="23"/>
      <c r="O100" s="152"/>
      <c r="T100" s="23"/>
    </row>
    <row r="101" spans="1:20" s="20" customFormat="1" ht="19.5" customHeight="1" x14ac:dyDescent="0.25">
      <c r="A101" s="209"/>
      <c r="C101" s="21"/>
      <c r="D101" s="131"/>
      <c r="E101" s="132"/>
      <c r="F101" s="21"/>
      <c r="G101" s="152"/>
      <c r="H101" s="23"/>
      <c r="I101" s="23"/>
      <c r="J101" s="23"/>
      <c r="O101" s="152"/>
      <c r="T101" s="23"/>
    </row>
    <row r="102" spans="1:20" s="20" customFormat="1" ht="19.5" customHeight="1" x14ac:dyDescent="0.25">
      <c r="A102" s="209"/>
      <c r="C102" s="21"/>
      <c r="D102" s="131"/>
      <c r="E102" s="132"/>
      <c r="F102" s="21"/>
      <c r="G102" s="152"/>
      <c r="H102" s="23"/>
      <c r="I102" s="23"/>
      <c r="J102" s="23"/>
      <c r="O102" s="152"/>
      <c r="T102" s="23"/>
    </row>
    <row r="103" spans="1:20" s="20" customFormat="1" ht="19.5" customHeight="1" x14ac:dyDescent="0.25">
      <c r="A103" s="209"/>
      <c r="C103" s="21"/>
      <c r="D103" s="131"/>
      <c r="E103" s="132"/>
      <c r="F103" s="21"/>
      <c r="G103" s="152"/>
      <c r="H103" s="23"/>
      <c r="I103" s="23"/>
      <c r="J103" s="23"/>
      <c r="O103" s="152"/>
      <c r="T103" s="23"/>
    </row>
    <row r="104" spans="1:20" s="20" customFormat="1" ht="12" customHeight="1" x14ac:dyDescent="0.25">
      <c r="A104" s="209"/>
      <c r="D104" s="133"/>
      <c r="E104" s="133"/>
      <c r="G104" s="152"/>
      <c r="H104" s="23"/>
      <c r="I104" s="23"/>
      <c r="J104" s="23"/>
      <c r="O104" s="152"/>
      <c r="T104" s="23"/>
    </row>
    <row r="105" spans="1:20" s="20" customFormat="1" ht="24.75" customHeight="1" x14ac:dyDescent="0.25">
      <c r="A105" s="209"/>
      <c r="D105" s="133"/>
      <c r="E105" s="133"/>
      <c r="G105" s="152"/>
      <c r="H105" s="23"/>
      <c r="I105" s="23"/>
      <c r="J105" s="23"/>
      <c r="O105" s="152"/>
      <c r="T105" s="23"/>
    </row>
    <row r="106" spans="1:20" s="20" customFormat="1" ht="19.5" customHeight="1" x14ac:dyDescent="0.25">
      <c r="A106" s="209"/>
      <c r="D106" s="133"/>
      <c r="E106" s="133"/>
      <c r="G106" s="152"/>
      <c r="H106" s="23"/>
      <c r="I106" s="23"/>
      <c r="J106" s="23"/>
      <c r="O106" s="152"/>
      <c r="T106" s="23"/>
    </row>
    <row r="107" spans="1:20" s="20" customFormat="1" ht="19.5" customHeight="1" x14ac:dyDescent="0.25">
      <c r="A107" s="209"/>
      <c r="D107" s="133"/>
      <c r="E107" s="133"/>
      <c r="G107" s="152"/>
      <c r="H107" s="23"/>
      <c r="I107" s="23"/>
      <c r="J107" s="23"/>
      <c r="O107" s="152"/>
      <c r="T107" s="23"/>
    </row>
    <row r="108" spans="1:20" s="20" customFormat="1" ht="19.5" customHeight="1" x14ac:dyDescent="0.25">
      <c r="A108" s="209"/>
      <c r="D108" s="133"/>
      <c r="E108" s="133"/>
      <c r="G108" s="152"/>
      <c r="H108" s="23"/>
      <c r="I108" s="23"/>
      <c r="J108" s="23"/>
      <c r="O108" s="152"/>
      <c r="T108" s="23"/>
    </row>
    <row r="109" spans="1:20" s="20" customFormat="1" ht="19.5" customHeight="1" x14ac:dyDescent="0.25">
      <c r="A109" s="209"/>
      <c r="D109" s="133"/>
      <c r="E109" s="133"/>
      <c r="G109" s="152"/>
      <c r="H109" s="23"/>
      <c r="I109" s="23"/>
      <c r="J109" s="23"/>
      <c r="O109" s="152"/>
      <c r="T109" s="23"/>
    </row>
    <row r="110" spans="1:20" s="20" customFormat="1" ht="19.5" customHeight="1" x14ac:dyDescent="0.25">
      <c r="A110" s="209"/>
      <c r="D110" s="133"/>
      <c r="E110" s="133"/>
      <c r="G110" s="152"/>
      <c r="H110" s="23"/>
      <c r="I110" s="23"/>
      <c r="J110" s="23"/>
      <c r="O110" s="152"/>
      <c r="T110" s="23"/>
    </row>
    <row r="111" spans="1:20" s="20" customFormat="1" ht="19.5" customHeight="1" x14ac:dyDescent="0.25">
      <c r="A111" s="209"/>
      <c r="D111" s="133"/>
      <c r="E111" s="133"/>
      <c r="G111" s="152"/>
      <c r="H111" s="23"/>
      <c r="I111" s="23"/>
      <c r="J111" s="23"/>
      <c r="O111" s="152"/>
      <c r="T111" s="23"/>
    </row>
    <row r="112" spans="1:20" s="20" customFormat="1" ht="19.5" customHeight="1" x14ac:dyDescent="0.25">
      <c r="A112" s="209"/>
      <c r="D112" s="133"/>
      <c r="E112" s="133"/>
      <c r="G112" s="152"/>
      <c r="H112" s="23"/>
      <c r="I112" s="23"/>
      <c r="J112" s="23"/>
      <c r="O112" s="152"/>
      <c r="T112" s="23"/>
    </row>
    <row r="113" spans="1:20" s="20" customFormat="1" ht="19.5" customHeight="1" x14ac:dyDescent="0.25">
      <c r="A113" s="209"/>
      <c r="D113" s="133"/>
      <c r="E113" s="133"/>
      <c r="G113" s="152"/>
      <c r="H113" s="23"/>
      <c r="I113" s="23"/>
      <c r="J113" s="23"/>
      <c r="O113" s="152"/>
      <c r="T113" s="23"/>
    </row>
    <row r="114" spans="1:20" s="20" customFormat="1" ht="19.5" customHeight="1" x14ac:dyDescent="0.25">
      <c r="A114" s="209"/>
      <c r="D114" s="133"/>
      <c r="E114" s="133"/>
      <c r="G114" s="152"/>
      <c r="H114" s="23"/>
      <c r="I114" s="23"/>
      <c r="J114" s="23"/>
      <c r="O114" s="152"/>
      <c r="T114" s="23"/>
    </row>
    <row r="115" spans="1:20" s="20" customFormat="1" ht="19.5" customHeight="1" x14ac:dyDescent="0.25">
      <c r="A115" s="209"/>
      <c r="D115" s="133"/>
      <c r="E115" s="133"/>
      <c r="G115" s="152"/>
      <c r="H115" s="23"/>
      <c r="I115" s="23"/>
      <c r="J115" s="23"/>
      <c r="O115" s="152"/>
      <c r="T115" s="23"/>
    </row>
    <row r="116" spans="1:20" s="20" customFormat="1" ht="19.5" customHeight="1" x14ac:dyDescent="0.25">
      <c r="A116" s="209"/>
      <c r="D116" s="133"/>
      <c r="E116" s="133"/>
      <c r="G116" s="152"/>
      <c r="H116" s="23"/>
      <c r="I116" s="23"/>
      <c r="J116" s="23"/>
      <c r="O116" s="152"/>
      <c r="T116" s="23"/>
    </row>
    <row r="117" spans="1:20" s="20" customFormat="1" ht="19.5" customHeight="1" x14ac:dyDescent="0.25">
      <c r="A117" s="209"/>
      <c r="D117" s="133"/>
      <c r="E117" s="133"/>
      <c r="G117" s="152"/>
      <c r="H117" s="23"/>
      <c r="I117" s="23"/>
      <c r="J117" s="23"/>
      <c r="O117" s="152"/>
      <c r="T117" s="23"/>
    </row>
    <row r="118" spans="1:20" s="20" customFormat="1" ht="19.5" customHeight="1" x14ac:dyDescent="0.25">
      <c r="A118" s="209"/>
      <c r="D118" s="133"/>
      <c r="E118" s="133"/>
      <c r="G118" s="152"/>
      <c r="H118" s="23"/>
      <c r="I118" s="23"/>
      <c r="J118" s="23"/>
      <c r="O118" s="152"/>
      <c r="T118" s="23"/>
    </row>
    <row r="119" spans="1:20" s="20" customFormat="1" ht="19.5" customHeight="1" x14ac:dyDescent="0.25">
      <c r="A119" s="209"/>
      <c r="D119" s="133"/>
      <c r="E119" s="133"/>
      <c r="G119" s="152"/>
      <c r="H119" s="23"/>
      <c r="I119" s="23"/>
      <c r="J119" s="23"/>
      <c r="O119" s="152"/>
      <c r="T119" s="23"/>
    </row>
    <row r="120" spans="1:20" s="20" customFormat="1" ht="24.75" customHeight="1" x14ac:dyDescent="0.25">
      <c r="A120" s="209"/>
      <c r="D120" s="133"/>
      <c r="E120" s="133"/>
      <c r="G120" s="152"/>
      <c r="H120" s="23"/>
      <c r="I120" s="23"/>
      <c r="J120" s="23"/>
      <c r="O120" s="152"/>
      <c r="T120" s="23"/>
    </row>
    <row r="121" spans="1:20" s="20" customFormat="1" ht="12" customHeight="1" x14ac:dyDescent="0.25">
      <c r="A121" s="209"/>
      <c r="D121" s="133"/>
      <c r="E121" s="133"/>
      <c r="G121" s="216"/>
      <c r="H121" s="23"/>
      <c r="I121" s="23"/>
      <c r="J121" s="23"/>
      <c r="O121" s="152"/>
      <c r="T121" s="23"/>
    </row>
    <row r="122" spans="1:20" s="20" customFormat="1" ht="25.5" customHeight="1" x14ac:dyDescent="0.25">
      <c r="A122" s="209"/>
      <c r="D122" s="133"/>
      <c r="E122" s="133"/>
      <c r="G122" s="216"/>
      <c r="H122" s="23"/>
      <c r="I122" s="23"/>
      <c r="J122" s="23"/>
      <c r="O122" s="152"/>
      <c r="T122" s="23"/>
    </row>
    <row r="123" spans="1:20" s="20" customFormat="1" ht="19.5" customHeight="1" x14ac:dyDescent="0.25">
      <c r="A123" s="209"/>
      <c r="D123" s="133"/>
      <c r="E123" s="133"/>
      <c r="G123" s="152"/>
      <c r="H123" s="23"/>
      <c r="I123" s="23"/>
      <c r="J123" s="23"/>
      <c r="O123" s="152"/>
      <c r="T123" s="23"/>
    </row>
    <row r="124" spans="1:20" s="20" customFormat="1" ht="19.5" customHeight="1" x14ac:dyDescent="0.25">
      <c r="A124" s="209"/>
      <c r="D124" s="133"/>
      <c r="E124" s="133"/>
      <c r="G124" s="152"/>
      <c r="H124" s="23"/>
      <c r="I124" s="23"/>
      <c r="J124" s="23"/>
      <c r="O124" s="152"/>
      <c r="T124" s="23"/>
    </row>
    <row r="125" spans="1:20" s="20" customFormat="1" ht="19.5" customHeight="1" x14ac:dyDescent="0.25">
      <c r="A125" s="209"/>
      <c r="D125" s="133"/>
      <c r="E125" s="133"/>
      <c r="G125" s="152"/>
      <c r="H125" s="23"/>
      <c r="I125" s="23"/>
      <c r="J125" s="23"/>
      <c r="O125" s="152"/>
      <c r="T125" s="23"/>
    </row>
    <row r="126" spans="1:20" s="20" customFormat="1" ht="19.5" customHeight="1" x14ac:dyDescent="0.25">
      <c r="A126" s="209"/>
      <c r="D126" s="133"/>
      <c r="E126" s="133"/>
      <c r="G126" s="152"/>
      <c r="H126" s="23"/>
      <c r="I126" s="23"/>
      <c r="J126" s="23"/>
      <c r="O126" s="152"/>
      <c r="T126" s="23"/>
    </row>
    <row r="127" spans="1:20" s="20" customFormat="1" ht="19.5" customHeight="1" x14ac:dyDescent="0.25">
      <c r="A127" s="209"/>
      <c r="D127" s="133"/>
      <c r="E127" s="133"/>
      <c r="G127" s="152"/>
      <c r="H127" s="23"/>
      <c r="I127" s="23"/>
      <c r="J127" s="23"/>
      <c r="O127" s="152"/>
      <c r="T127" s="23"/>
    </row>
    <row r="128" spans="1:20" s="20" customFormat="1" ht="19.5" customHeight="1" x14ac:dyDescent="0.25">
      <c r="A128" s="209"/>
      <c r="D128" s="133"/>
      <c r="E128" s="133"/>
      <c r="G128" s="152"/>
      <c r="H128" s="23"/>
      <c r="I128" s="23"/>
      <c r="J128" s="23"/>
      <c r="O128" s="152"/>
      <c r="T128" s="23"/>
    </row>
    <row r="129" spans="1:20" s="20" customFormat="1" ht="19.5" customHeight="1" x14ac:dyDescent="0.25">
      <c r="A129" s="209"/>
      <c r="D129" s="133"/>
      <c r="E129" s="133"/>
      <c r="G129" s="216"/>
      <c r="H129" s="23"/>
      <c r="I129" s="23"/>
      <c r="J129" s="23"/>
      <c r="O129" s="152"/>
      <c r="T129" s="23"/>
    </row>
    <row r="130" spans="1:20" s="20" customFormat="1" ht="19.5" customHeight="1" x14ac:dyDescent="0.25">
      <c r="A130" s="209"/>
      <c r="D130" s="133"/>
      <c r="E130" s="133"/>
      <c r="G130" s="152"/>
      <c r="H130" s="23"/>
      <c r="I130" s="23"/>
      <c r="J130" s="23"/>
      <c r="O130" s="152"/>
      <c r="T130" s="23"/>
    </row>
    <row r="131" spans="1:20" s="20" customFormat="1" ht="19.5" customHeight="1" x14ac:dyDescent="0.25">
      <c r="A131" s="209"/>
      <c r="D131" s="133"/>
      <c r="E131" s="133"/>
      <c r="G131" s="216"/>
      <c r="H131" s="23"/>
      <c r="I131" s="23"/>
      <c r="J131" s="23"/>
      <c r="O131" s="152"/>
      <c r="T131" s="23"/>
    </row>
    <row r="132" spans="1:20" s="20" customFormat="1" ht="19.5" customHeight="1" x14ac:dyDescent="0.25">
      <c r="A132" s="209"/>
      <c r="D132" s="133"/>
      <c r="E132" s="133"/>
      <c r="G132" s="152"/>
      <c r="H132" s="23"/>
      <c r="I132" s="23"/>
      <c r="J132" s="23"/>
      <c r="O132" s="152"/>
      <c r="T132" s="23"/>
    </row>
    <row r="133" spans="1:20" s="20" customFormat="1" ht="19.5" customHeight="1" x14ac:dyDescent="0.25">
      <c r="A133" s="209"/>
      <c r="D133" s="133"/>
      <c r="E133" s="133"/>
      <c r="G133" s="216"/>
      <c r="H133" s="23"/>
      <c r="I133" s="23"/>
      <c r="J133" s="23"/>
      <c r="O133" s="152"/>
      <c r="T133" s="23"/>
    </row>
    <row r="134" spans="1:20" s="20" customFormat="1" ht="19.5" customHeight="1" x14ac:dyDescent="0.25">
      <c r="A134" s="209"/>
      <c r="D134" s="133"/>
      <c r="E134" s="133"/>
      <c r="G134" s="216"/>
      <c r="H134" s="23"/>
      <c r="I134" s="23"/>
      <c r="J134" s="23"/>
      <c r="O134" s="152"/>
      <c r="T134" s="23"/>
    </row>
    <row r="135" spans="1:20" s="20" customFormat="1" ht="19.5" customHeight="1" x14ac:dyDescent="0.25">
      <c r="A135" s="209"/>
      <c r="D135" s="133"/>
      <c r="E135" s="133"/>
      <c r="G135" s="216"/>
      <c r="H135" s="23"/>
      <c r="I135" s="23"/>
      <c r="J135" s="23"/>
      <c r="O135" s="152"/>
      <c r="T135" s="23"/>
    </row>
    <row r="136" spans="1:20" s="20" customFormat="1" x14ac:dyDescent="0.25">
      <c r="A136" s="209"/>
      <c r="D136" s="133"/>
      <c r="E136" s="133"/>
      <c r="G136" s="152"/>
      <c r="H136" s="23"/>
      <c r="I136" s="23"/>
      <c r="J136" s="23"/>
      <c r="O136" s="152"/>
      <c r="T136" s="23"/>
    </row>
    <row r="137" spans="1:20" s="20" customFormat="1" x14ac:dyDescent="0.25">
      <c r="A137" s="209"/>
      <c r="D137" s="133"/>
      <c r="E137" s="133"/>
      <c r="G137" s="152"/>
      <c r="H137" s="23"/>
      <c r="I137" s="23"/>
      <c r="J137" s="23"/>
      <c r="O137" s="152"/>
      <c r="T137" s="23"/>
    </row>
    <row r="138" spans="1:20" s="20" customFormat="1" x14ac:dyDescent="0.25">
      <c r="A138" s="209"/>
      <c r="D138" s="133"/>
      <c r="E138" s="133"/>
      <c r="G138" s="152"/>
      <c r="H138" s="23"/>
      <c r="I138" s="23"/>
      <c r="J138" s="23"/>
      <c r="O138" s="152"/>
      <c r="T138" s="23"/>
    </row>
    <row r="139" spans="1:20" x14ac:dyDescent="0.25">
      <c r="A139" s="209"/>
      <c r="D139" s="134"/>
      <c r="E139" s="134"/>
      <c r="G139" s="152"/>
      <c r="H139" s="23"/>
      <c r="I139" s="23"/>
      <c r="J139" s="23"/>
      <c r="O139" s="152"/>
      <c r="T139" s="23"/>
    </row>
    <row r="140" spans="1:20" x14ac:dyDescent="0.25">
      <c r="A140" s="209"/>
      <c r="D140" s="134"/>
      <c r="E140" s="134"/>
      <c r="G140" s="152"/>
      <c r="H140" s="23"/>
      <c r="I140" s="23"/>
      <c r="J140" s="23"/>
      <c r="O140" s="152"/>
      <c r="T140" s="23"/>
    </row>
    <row r="141" spans="1:20" x14ac:dyDescent="0.25">
      <c r="A141" s="209"/>
      <c r="D141" s="134"/>
      <c r="E141" s="134"/>
      <c r="G141" s="152"/>
      <c r="H141" s="23"/>
      <c r="I141" s="23"/>
      <c r="J141" s="23"/>
      <c r="O141" s="152"/>
      <c r="T141" s="23"/>
    </row>
    <row r="142" spans="1:20" x14ac:dyDescent="0.25">
      <c r="A142" s="209"/>
      <c r="D142" s="134"/>
      <c r="E142" s="134"/>
      <c r="G142" s="152"/>
      <c r="H142" s="23"/>
      <c r="I142" s="23"/>
      <c r="J142" s="23"/>
      <c r="O142" s="152"/>
      <c r="T142" s="23"/>
    </row>
    <row r="143" spans="1:20" x14ac:dyDescent="0.25">
      <c r="A143" s="209"/>
      <c r="D143" s="134"/>
      <c r="E143" s="134"/>
      <c r="G143" s="152"/>
      <c r="H143" s="23"/>
      <c r="I143" s="23"/>
      <c r="J143" s="23"/>
      <c r="O143" s="152"/>
      <c r="T143" s="23"/>
    </row>
    <row r="144" spans="1:20" x14ac:dyDescent="0.25">
      <c r="A144" s="209"/>
      <c r="D144" s="134"/>
      <c r="E144" s="134"/>
      <c r="G144" s="152"/>
      <c r="H144" s="23"/>
      <c r="I144" s="23"/>
      <c r="J144" s="23"/>
      <c r="O144" s="152"/>
      <c r="T144" s="23"/>
    </row>
    <row r="145" spans="1:20" x14ac:dyDescent="0.25">
      <c r="A145" s="209"/>
      <c r="D145" s="134"/>
      <c r="E145" s="134"/>
      <c r="G145" s="152"/>
      <c r="H145" s="23"/>
      <c r="I145" s="23"/>
      <c r="J145" s="23"/>
      <c r="O145" s="152"/>
      <c r="T145" s="23"/>
    </row>
    <row r="146" spans="1:20" x14ac:dyDescent="0.25">
      <c r="A146" s="209"/>
      <c r="D146" s="134"/>
      <c r="E146" s="134"/>
      <c r="G146" s="152"/>
      <c r="H146" s="23"/>
      <c r="I146" s="23"/>
      <c r="J146" s="23"/>
      <c r="O146" s="152"/>
      <c r="T146" s="23"/>
    </row>
    <row r="147" spans="1:20" x14ac:dyDescent="0.25">
      <c r="A147" s="209"/>
      <c r="D147" s="134"/>
      <c r="E147" s="134"/>
      <c r="G147" s="152"/>
      <c r="H147" s="23"/>
      <c r="I147" s="23"/>
      <c r="J147" s="23"/>
      <c r="O147" s="152"/>
      <c r="T147" s="23"/>
    </row>
    <row r="148" spans="1:20" x14ac:dyDescent="0.25">
      <c r="A148" s="209"/>
      <c r="D148" s="134"/>
      <c r="E148" s="134"/>
      <c r="G148" s="152"/>
      <c r="H148" s="23"/>
      <c r="I148" s="23"/>
      <c r="J148" s="23"/>
      <c r="O148" s="152"/>
      <c r="T148" s="23"/>
    </row>
    <row r="149" spans="1:20" x14ac:dyDescent="0.25">
      <c r="A149" s="209"/>
      <c r="D149" s="134"/>
      <c r="E149" s="134"/>
      <c r="G149" s="152"/>
      <c r="H149" s="23"/>
      <c r="I149" s="23"/>
      <c r="J149" s="23"/>
      <c r="O149" s="152"/>
      <c r="T149" s="23"/>
    </row>
    <row r="150" spans="1:20" x14ac:dyDescent="0.25">
      <c r="A150" s="209"/>
      <c r="D150" s="134"/>
      <c r="E150" s="134"/>
      <c r="G150" s="152"/>
      <c r="H150" s="23"/>
      <c r="I150" s="23"/>
      <c r="J150" s="23"/>
      <c r="O150" s="152"/>
      <c r="T150" s="23"/>
    </row>
    <row r="151" spans="1:20" x14ac:dyDescent="0.25">
      <c r="A151" s="209"/>
      <c r="D151" s="134"/>
      <c r="E151" s="134"/>
      <c r="G151" s="152"/>
      <c r="H151" s="23"/>
      <c r="I151" s="23"/>
      <c r="J151" s="23"/>
      <c r="O151" s="152"/>
      <c r="T151" s="23"/>
    </row>
    <row r="152" spans="1:20" x14ac:dyDescent="0.25">
      <c r="A152" s="209"/>
      <c r="D152" s="134"/>
      <c r="E152" s="134"/>
      <c r="G152" s="152"/>
      <c r="H152" s="23"/>
      <c r="I152" s="23"/>
      <c r="J152" s="23"/>
      <c r="O152" s="152"/>
      <c r="T152" s="23"/>
    </row>
    <row r="153" spans="1:20" x14ac:dyDescent="0.25">
      <c r="A153" s="209"/>
      <c r="D153" s="134"/>
      <c r="E153" s="134"/>
      <c r="G153" s="152"/>
      <c r="H153" s="23"/>
      <c r="I153" s="23"/>
      <c r="J153" s="23"/>
      <c r="O153" s="152"/>
      <c r="T153" s="23"/>
    </row>
    <row r="154" spans="1:20" x14ac:dyDescent="0.25">
      <c r="A154" s="209"/>
      <c r="D154" s="134"/>
      <c r="E154" s="134"/>
      <c r="G154" s="152"/>
      <c r="H154" s="23"/>
      <c r="I154" s="23"/>
      <c r="J154" s="23"/>
      <c r="O154" s="152"/>
      <c r="T154" s="23"/>
    </row>
    <row r="155" spans="1:20" x14ac:dyDescent="0.25">
      <c r="A155" s="209"/>
      <c r="D155" s="134"/>
      <c r="E155" s="134"/>
      <c r="G155" s="152"/>
      <c r="H155" s="23"/>
      <c r="I155" s="23"/>
      <c r="J155" s="23"/>
      <c r="O155" s="152"/>
      <c r="T155" s="23"/>
    </row>
    <row r="156" spans="1:20" x14ac:dyDescent="0.25">
      <c r="A156" s="209"/>
      <c r="D156" s="134"/>
      <c r="E156" s="134"/>
      <c r="G156" s="152"/>
      <c r="H156" s="23"/>
      <c r="I156" s="23"/>
      <c r="J156" s="23"/>
      <c r="O156" s="152"/>
      <c r="T156" s="23"/>
    </row>
    <row r="157" spans="1:20" x14ac:dyDescent="0.25">
      <c r="A157" s="209"/>
      <c r="D157" s="134"/>
      <c r="E157" s="134"/>
      <c r="G157" s="152"/>
      <c r="H157" s="23"/>
      <c r="I157" s="23"/>
      <c r="J157" s="23"/>
      <c r="O157" s="152"/>
      <c r="T157" s="23"/>
    </row>
    <row r="158" spans="1:20" x14ac:dyDescent="0.25">
      <c r="A158" s="209"/>
      <c r="D158" s="134"/>
      <c r="E158" s="134"/>
      <c r="G158" s="152"/>
      <c r="H158" s="23"/>
      <c r="I158" s="23"/>
      <c r="J158" s="23"/>
      <c r="O158" s="152"/>
      <c r="T158" s="23"/>
    </row>
    <row r="159" spans="1:20" x14ac:dyDescent="0.25">
      <c r="A159" s="209"/>
      <c r="D159" s="134"/>
      <c r="E159" s="134"/>
      <c r="G159" s="152"/>
      <c r="H159" s="23"/>
      <c r="I159" s="23"/>
      <c r="J159" s="23"/>
      <c r="O159" s="152"/>
      <c r="T159" s="23"/>
    </row>
    <row r="160" spans="1:20" x14ac:dyDescent="0.25">
      <c r="A160" s="209"/>
      <c r="D160" s="134"/>
      <c r="E160" s="134"/>
      <c r="G160" s="152"/>
      <c r="H160" s="23"/>
      <c r="I160" s="23"/>
      <c r="J160" s="23"/>
      <c r="O160" s="152"/>
      <c r="T160" s="23"/>
    </row>
    <row r="161" spans="1:20" x14ac:dyDescent="0.25">
      <c r="A161" s="209"/>
      <c r="D161" s="134"/>
      <c r="E161" s="134"/>
      <c r="G161" s="152"/>
      <c r="H161" s="23"/>
      <c r="I161" s="23"/>
      <c r="J161" s="23"/>
      <c r="O161" s="152"/>
      <c r="T161" s="23"/>
    </row>
    <row r="162" spans="1:20" x14ac:dyDescent="0.25">
      <c r="A162" s="209"/>
      <c r="D162" s="134"/>
      <c r="E162" s="134"/>
      <c r="G162" s="152"/>
      <c r="H162" s="23"/>
      <c r="I162" s="23"/>
      <c r="J162" s="23"/>
      <c r="O162" s="152"/>
      <c r="T162" s="23"/>
    </row>
    <row r="163" spans="1:20" x14ac:dyDescent="0.25">
      <c r="A163" s="209"/>
      <c r="D163" s="134"/>
      <c r="E163" s="134"/>
      <c r="G163" s="152"/>
      <c r="H163" s="23"/>
      <c r="I163" s="23"/>
      <c r="J163" s="23"/>
      <c r="O163" s="152"/>
      <c r="T163" s="23"/>
    </row>
    <row r="164" spans="1:20" x14ac:dyDescent="0.25">
      <c r="A164" s="209"/>
      <c r="D164" s="134"/>
      <c r="E164" s="134"/>
      <c r="G164" s="152"/>
      <c r="H164" s="23"/>
      <c r="I164" s="23"/>
      <c r="J164" s="23"/>
      <c r="O164" s="152"/>
      <c r="T164" s="23"/>
    </row>
    <row r="165" spans="1:20" x14ac:dyDescent="0.25">
      <c r="A165" s="209"/>
      <c r="D165" s="134"/>
      <c r="E165" s="134"/>
      <c r="G165" s="152"/>
      <c r="H165" s="23"/>
      <c r="I165" s="23"/>
      <c r="J165" s="23"/>
      <c r="O165" s="152"/>
      <c r="T165" s="23"/>
    </row>
    <row r="166" spans="1:20" x14ac:dyDescent="0.25">
      <c r="A166" s="209"/>
      <c r="D166" s="134"/>
      <c r="E166" s="134"/>
      <c r="G166" s="152"/>
      <c r="H166" s="23"/>
      <c r="I166" s="23"/>
      <c r="J166" s="23"/>
      <c r="O166" s="152"/>
      <c r="T166" s="23"/>
    </row>
    <row r="167" spans="1:20" x14ac:dyDescent="0.25">
      <c r="A167" s="209"/>
      <c r="D167" s="134"/>
      <c r="E167" s="134"/>
      <c r="G167" s="152"/>
      <c r="H167" s="23"/>
      <c r="I167" s="23"/>
      <c r="J167" s="23"/>
      <c r="O167" s="152"/>
      <c r="T167" s="23"/>
    </row>
    <row r="168" spans="1:20" x14ac:dyDescent="0.25">
      <c r="A168" s="209"/>
      <c r="D168" s="134"/>
      <c r="E168" s="134"/>
      <c r="G168" s="152"/>
      <c r="H168" s="23"/>
      <c r="I168" s="23"/>
      <c r="J168" s="23"/>
      <c r="O168" s="152"/>
      <c r="T168" s="23"/>
    </row>
    <row r="169" spans="1:20" x14ac:dyDescent="0.25">
      <c r="A169" s="209"/>
      <c r="D169" s="134"/>
      <c r="E169" s="134"/>
      <c r="G169" s="152"/>
      <c r="H169" s="23"/>
      <c r="I169" s="23"/>
      <c r="J169" s="23"/>
      <c r="O169" s="152"/>
      <c r="T169" s="23"/>
    </row>
    <row r="170" spans="1:20" x14ac:dyDescent="0.25">
      <c r="A170" s="209"/>
      <c r="D170" s="134"/>
      <c r="E170" s="134"/>
      <c r="G170" s="152"/>
      <c r="H170" s="23"/>
      <c r="I170" s="23"/>
      <c r="J170" s="23"/>
      <c r="O170" s="152"/>
      <c r="T170" s="23"/>
    </row>
    <row r="171" spans="1:20" x14ac:dyDescent="0.25">
      <c r="A171" s="209"/>
      <c r="D171" s="134"/>
      <c r="E171" s="134"/>
      <c r="G171" s="152"/>
      <c r="H171" s="23"/>
      <c r="I171" s="23"/>
      <c r="J171" s="23"/>
      <c r="O171" s="152"/>
      <c r="T171" s="23"/>
    </row>
    <row r="172" spans="1:20" x14ac:dyDescent="0.25">
      <c r="A172" s="209"/>
      <c r="D172" s="134"/>
      <c r="E172" s="134"/>
      <c r="G172" s="152"/>
      <c r="H172" s="23"/>
      <c r="I172" s="23"/>
      <c r="J172" s="23"/>
      <c r="O172" s="152"/>
      <c r="T172" s="23"/>
    </row>
    <row r="173" spans="1:20" x14ac:dyDescent="0.25">
      <c r="A173" s="209"/>
      <c r="D173" s="134"/>
      <c r="E173" s="134"/>
      <c r="G173" s="152"/>
      <c r="H173" s="23"/>
      <c r="I173" s="23"/>
      <c r="J173" s="23"/>
      <c r="O173" s="152"/>
      <c r="T173" s="23"/>
    </row>
    <row r="174" spans="1:20" x14ac:dyDescent="0.25">
      <c r="A174" s="209"/>
      <c r="D174" s="134"/>
      <c r="E174" s="134"/>
      <c r="G174" s="152"/>
      <c r="H174" s="23"/>
      <c r="I174" s="23"/>
      <c r="J174" s="23"/>
      <c r="O174" s="152"/>
      <c r="T174" s="23"/>
    </row>
    <row r="175" spans="1:20" x14ac:dyDescent="0.25">
      <c r="A175" s="209"/>
      <c r="D175" s="134"/>
      <c r="E175" s="134"/>
      <c r="G175" s="152"/>
      <c r="H175" s="23"/>
      <c r="I175" s="23"/>
      <c r="J175" s="23"/>
      <c r="O175" s="152"/>
      <c r="T175" s="23"/>
    </row>
    <row r="176" spans="1:20" x14ac:dyDescent="0.25">
      <c r="A176" s="209"/>
      <c r="D176" s="134"/>
      <c r="E176" s="134"/>
      <c r="G176" s="152"/>
      <c r="H176" s="23"/>
      <c r="I176" s="23"/>
      <c r="J176" s="23"/>
      <c r="O176" s="152"/>
      <c r="T176" s="23"/>
    </row>
    <row r="177" spans="1:20" x14ac:dyDescent="0.25">
      <c r="A177" s="209"/>
      <c r="D177" s="134"/>
      <c r="E177" s="134"/>
      <c r="G177" s="152"/>
      <c r="H177" s="23"/>
      <c r="I177" s="23"/>
      <c r="J177" s="23"/>
      <c r="O177" s="152"/>
      <c r="T177" s="23"/>
    </row>
    <row r="178" spans="1:20" x14ac:dyDescent="0.25">
      <c r="A178" s="209"/>
      <c r="D178" s="134"/>
      <c r="E178" s="134"/>
      <c r="G178" s="152"/>
      <c r="H178" s="23"/>
      <c r="I178" s="23"/>
      <c r="J178" s="23"/>
      <c r="O178" s="152"/>
      <c r="T178" s="23"/>
    </row>
    <row r="179" spans="1:20" x14ac:dyDescent="0.25">
      <c r="A179" s="209"/>
      <c r="D179" s="134"/>
      <c r="E179" s="134"/>
      <c r="G179" s="152"/>
      <c r="H179" s="23"/>
      <c r="I179" s="23"/>
      <c r="J179" s="23"/>
      <c r="O179" s="152"/>
      <c r="T179" s="23"/>
    </row>
    <row r="180" spans="1:20" x14ac:dyDescent="0.25">
      <c r="A180" s="209"/>
      <c r="D180" s="134"/>
      <c r="E180" s="134"/>
      <c r="G180" s="152"/>
      <c r="H180" s="23"/>
      <c r="I180" s="23"/>
      <c r="J180" s="23"/>
      <c r="O180" s="152"/>
      <c r="T180" s="23"/>
    </row>
    <row r="181" spans="1:20" x14ac:dyDescent="0.25">
      <c r="A181" s="209"/>
      <c r="D181" s="134"/>
      <c r="E181" s="134"/>
      <c r="G181" s="152"/>
      <c r="H181" s="23"/>
      <c r="I181" s="23"/>
      <c r="J181" s="23"/>
      <c r="O181" s="152"/>
      <c r="T181" s="23"/>
    </row>
    <row r="182" spans="1:20" x14ac:dyDescent="0.25">
      <c r="A182" s="209"/>
      <c r="D182" s="134"/>
      <c r="E182" s="134"/>
      <c r="G182" s="152"/>
      <c r="H182" s="23"/>
      <c r="I182" s="23"/>
      <c r="J182" s="23"/>
      <c r="O182" s="152"/>
      <c r="T182" s="23"/>
    </row>
    <row r="183" spans="1:20" x14ac:dyDescent="0.25">
      <c r="A183" s="209"/>
      <c r="D183" s="134"/>
      <c r="E183" s="134"/>
      <c r="G183" s="152"/>
      <c r="H183" s="23"/>
      <c r="I183" s="23"/>
      <c r="J183" s="23"/>
      <c r="O183" s="152"/>
      <c r="T183" s="23"/>
    </row>
    <row r="184" spans="1:20" x14ac:dyDescent="0.25">
      <c r="A184" s="209"/>
      <c r="D184" s="134"/>
      <c r="E184" s="134"/>
      <c r="G184" s="152"/>
      <c r="H184" s="23"/>
      <c r="I184" s="23"/>
      <c r="J184" s="23"/>
      <c r="O184" s="152"/>
      <c r="T184" s="23"/>
    </row>
    <row r="185" spans="1:20" x14ac:dyDescent="0.25">
      <c r="A185" s="209"/>
      <c r="D185" s="134"/>
      <c r="E185" s="134"/>
      <c r="G185" s="152"/>
      <c r="H185" s="23"/>
      <c r="I185" s="23"/>
      <c r="J185" s="23"/>
      <c r="O185" s="152"/>
      <c r="T185" s="23"/>
    </row>
    <row r="186" spans="1:20" x14ac:dyDescent="0.25">
      <c r="A186" s="209"/>
      <c r="D186" s="134"/>
      <c r="E186" s="134"/>
      <c r="G186" s="152"/>
      <c r="H186" s="23"/>
      <c r="I186" s="23"/>
      <c r="J186" s="23"/>
      <c r="O186" s="152"/>
      <c r="T186" s="23"/>
    </row>
    <row r="187" spans="1:20" x14ac:dyDescent="0.25">
      <c r="A187" s="209"/>
      <c r="D187" s="134"/>
      <c r="E187" s="134"/>
      <c r="G187" s="152"/>
      <c r="H187" s="23"/>
      <c r="I187" s="23"/>
      <c r="J187" s="23"/>
      <c r="O187" s="152"/>
      <c r="T187" s="23"/>
    </row>
    <row r="188" spans="1:20" x14ac:dyDescent="0.25">
      <c r="A188" s="209"/>
      <c r="D188" s="134"/>
      <c r="E188" s="134"/>
      <c r="G188" s="152"/>
      <c r="H188" s="23"/>
      <c r="I188" s="23"/>
      <c r="J188" s="23"/>
      <c r="O188" s="152"/>
      <c r="T188" s="23"/>
    </row>
    <row r="189" spans="1:20" x14ac:dyDescent="0.25">
      <c r="A189" s="209"/>
      <c r="D189" s="134"/>
      <c r="E189" s="134"/>
      <c r="G189" s="152"/>
      <c r="H189" s="23"/>
      <c r="I189" s="23"/>
      <c r="J189" s="23"/>
      <c r="O189" s="152"/>
      <c r="T189" s="23"/>
    </row>
    <row r="190" spans="1:20" x14ac:dyDescent="0.25">
      <c r="A190" s="209"/>
      <c r="D190" s="134"/>
      <c r="E190" s="134"/>
      <c r="G190" s="152"/>
      <c r="H190" s="23"/>
      <c r="I190" s="23"/>
      <c r="J190" s="23"/>
      <c r="O190" s="152"/>
      <c r="T190" s="23"/>
    </row>
    <row r="191" spans="1:20" x14ac:dyDescent="0.25">
      <c r="A191" s="209"/>
      <c r="D191" s="134"/>
      <c r="E191" s="134"/>
      <c r="G191" s="152"/>
      <c r="H191" s="23"/>
      <c r="I191" s="23"/>
      <c r="J191" s="23"/>
      <c r="O191" s="152"/>
      <c r="T191" s="23"/>
    </row>
    <row r="192" spans="1:20" x14ac:dyDescent="0.25">
      <c r="A192" s="209"/>
      <c r="D192" s="134"/>
      <c r="E192" s="134"/>
      <c r="G192" s="152"/>
      <c r="H192" s="23"/>
      <c r="I192" s="23"/>
      <c r="J192" s="23"/>
      <c r="O192" s="152"/>
      <c r="T192" s="23"/>
    </row>
    <row r="193" spans="1:20" x14ac:dyDescent="0.25">
      <c r="A193" s="209"/>
      <c r="D193" s="134"/>
      <c r="E193" s="134"/>
      <c r="G193" s="152"/>
      <c r="H193" s="23"/>
      <c r="I193" s="23"/>
      <c r="J193" s="23"/>
      <c r="O193" s="152"/>
      <c r="T193" s="23"/>
    </row>
    <row r="194" spans="1:20" x14ac:dyDescent="0.25">
      <c r="A194" s="209"/>
      <c r="D194" s="134"/>
      <c r="E194" s="134"/>
      <c r="G194" s="152"/>
      <c r="H194" s="23"/>
      <c r="I194" s="23"/>
      <c r="J194" s="23"/>
      <c r="O194" s="152"/>
      <c r="T194" s="23"/>
    </row>
    <row r="195" spans="1:20" x14ac:dyDescent="0.25">
      <c r="A195" s="209"/>
      <c r="D195" s="134"/>
      <c r="E195" s="134"/>
      <c r="G195" s="152"/>
      <c r="H195" s="23"/>
      <c r="I195" s="23"/>
      <c r="J195" s="23"/>
      <c r="O195" s="152"/>
      <c r="T195" s="23"/>
    </row>
    <row r="196" spans="1:20" x14ac:dyDescent="0.25">
      <c r="A196" s="209"/>
      <c r="D196" s="134"/>
      <c r="E196" s="134"/>
      <c r="G196" s="152"/>
      <c r="H196" s="23"/>
      <c r="I196" s="23"/>
      <c r="J196" s="23"/>
      <c r="O196" s="152"/>
      <c r="T196" s="23"/>
    </row>
    <row r="197" spans="1:20" x14ac:dyDescent="0.25">
      <c r="A197" s="209"/>
      <c r="D197" s="134"/>
      <c r="E197" s="134"/>
      <c r="G197" s="152"/>
      <c r="H197" s="23"/>
      <c r="I197" s="23"/>
      <c r="J197" s="23"/>
      <c r="O197" s="152"/>
      <c r="T197" s="23"/>
    </row>
    <row r="198" spans="1:20" x14ac:dyDescent="0.25">
      <c r="A198" s="209"/>
      <c r="D198" s="134"/>
      <c r="E198" s="134"/>
      <c r="G198" s="152"/>
      <c r="H198" s="23"/>
      <c r="I198" s="23"/>
      <c r="J198" s="23"/>
      <c r="O198" s="152"/>
      <c r="T198" s="23"/>
    </row>
    <row r="199" spans="1:20" x14ac:dyDescent="0.25">
      <c r="A199" s="209"/>
      <c r="D199" s="134"/>
      <c r="E199" s="134"/>
      <c r="G199" s="152"/>
      <c r="H199" s="23"/>
      <c r="I199" s="23"/>
      <c r="J199" s="23"/>
      <c r="O199" s="152"/>
      <c r="T199" s="23"/>
    </row>
    <row r="200" spans="1:20" x14ac:dyDescent="0.25">
      <c r="A200" s="209"/>
      <c r="D200" s="134"/>
      <c r="E200" s="134"/>
      <c r="G200" s="152"/>
      <c r="H200" s="23"/>
      <c r="I200" s="23"/>
      <c r="J200" s="23"/>
      <c r="O200" s="152"/>
      <c r="T200" s="23"/>
    </row>
    <row r="201" spans="1:20" x14ac:dyDescent="0.25">
      <c r="A201" s="209"/>
      <c r="D201" s="134"/>
      <c r="E201" s="134"/>
      <c r="G201" s="152"/>
      <c r="H201" s="23"/>
      <c r="I201" s="23"/>
      <c r="J201" s="23"/>
      <c r="O201" s="152"/>
      <c r="T201" s="23"/>
    </row>
    <row r="202" spans="1:20" x14ac:dyDescent="0.25">
      <c r="A202" s="209"/>
      <c r="D202" s="134"/>
      <c r="E202" s="134"/>
      <c r="G202" s="152"/>
      <c r="H202" s="23"/>
      <c r="I202" s="23"/>
      <c r="J202" s="23"/>
      <c r="O202" s="152"/>
      <c r="T202" s="23"/>
    </row>
    <row r="203" spans="1:20" x14ac:dyDescent="0.25">
      <c r="A203" s="209"/>
      <c r="D203" s="134"/>
      <c r="E203" s="134"/>
      <c r="G203" s="152"/>
      <c r="H203" s="23"/>
      <c r="I203" s="23"/>
      <c r="J203" s="23"/>
      <c r="O203" s="152"/>
      <c r="T203" s="23"/>
    </row>
    <row r="204" spans="1:20" x14ac:dyDescent="0.25">
      <c r="A204" s="209"/>
      <c r="D204" s="134"/>
      <c r="E204" s="134"/>
      <c r="G204" s="152"/>
      <c r="H204" s="23"/>
      <c r="I204" s="23"/>
      <c r="J204" s="23"/>
      <c r="O204" s="152"/>
      <c r="T204" s="23"/>
    </row>
    <row r="205" spans="1:20" x14ac:dyDescent="0.25">
      <c r="A205" s="209"/>
      <c r="D205" s="134"/>
      <c r="E205" s="134"/>
      <c r="G205" s="152"/>
      <c r="H205" s="23"/>
      <c r="I205" s="23"/>
      <c r="J205" s="23"/>
      <c r="O205" s="152"/>
      <c r="T205" s="23"/>
    </row>
    <row r="206" spans="1:20" x14ac:dyDescent="0.25">
      <c r="A206" s="209"/>
      <c r="D206" s="134"/>
      <c r="E206" s="134"/>
      <c r="G206" s="152"/>
      <c r="H206" s="23"/>
      <c r="I206" s="23"/>
      <c r="J206" s="23"/>
      <c r="O206" s="152"/>
      <c r="T206" s="23"/>
    </row>
    <row r="207" spans="1:20" x14ac:dyDescent="0.25">
      <c r="A207" s="209"/>
      <c r="D207" s="134"/>
      <c r="E207" s="134"/>
      <c r="G207" s="152"/>
      <c r="H207" s="23"/>
      <c r="I207" s="23"/>
      <c r="J207" s="23"/>
      <c r="O207" s="152"/>
      <c r="T207" s="23"/>
    </row>
    <row r="208" spans="1:20" x14ac:dyDescent="0.25">
      <c r="A208" s="209"/>
      <c r="D208" s="134"/>
      <c r="E208" s="134"/>
      <c r="G208" s="152"/>
      <c r="H208" s="23"/>
      <c r="I208" s="23"/>
      <c r="J208" s="23"/>
      <c r="O208" s="152"/>
      <c r="T208" s="23"/>
    </row>
    <row r="209" spans="1:20" x14ac:dyDescent="0.25">
      <c r="A209" s="209"/>
      <c r="D209" s="134"/>
      <c r="E209" s="134"/>
      <c r="G209" s="152"/>
      <c r="H209" s="23"/>
      <c r="I209" s="23"/>
      <c r="J209" s="23"/>
      <c r="O209" s="152"/>
      <c r="T209" s="23"/>
    </row>
    <row r="210" spans="1:20" x14ac:dyDescent="0.25">
      <c r="A210" s="209"/>
      <c r="D210" s="134"/>
      <c r="E210" s="134"/>
      <c r="G210" s="152"/>
      <c r="H210" s="23"/>
      <c r="I210" s="23"/>
      <c r="J210" s="23"/>
      <c r="O210" s="152"/>
      <c r="T210" s="23"/>
    </row>
    <row r="211" spans="1:20" x14ac:dyDescent="0.25">
      <c r="A211" s="209"/>
      <c r="D211" s="134"/>
      <c r="E211" s="134"/>
      <c r="G211" s="152"/>
      <c r="H211" s="23"/>
      <c r="I211" s="23"/>
      <c r="J211" s="23"/>
      <c r="O211" s="152"/>
      <c r="T211" s="23"/>
    </row>
    <row r="212" spans="1:20" x14ac:dyDescent="0.25">
      <c r="A212" s="209"/>
      <c r="D212" s="134"/>
      <c r="E212" s="134"/>
      <c r="G212" s="152"/>
      <c r="H212" s="23"/>
      <c r="I212" s="23"/>
      <c r="J212" s="23"/>
      <c r="O212" s="152"/>
      <c r="T212" s="23"/>
    </row>
    <row r="213" spans="1:20" x14ac:dyDescent="0.25">
      <c r="A213" s="209"/>
      <c r="D213" s="134"/>
      <c r="E213" s="134"/>
      <c r="G213" s="152"/>
      <c r="H213" s="23"/>
      <c r="I213" s="23"/>
      <c r="J213" s="23"/>
      <c r="O213" s="152"/>
      <c r="T213" s="23"/>
    </row>
    <row r="214" spans="1:20" x14ac:dyDescent="0.25">
      <c r="A214" s="209"/>
      <c r="D214" s="134"/>
      <c r="E214" s="134"/>
      <c r="G214" s="152"/>
      <c r="H214" s="23"/>
      <c r="I214" s="23"/>
      <c r="J214" s="23"/>
      <c r="O214" s="152"/>
      <c r="T214" s="23"/>
    </row>
    <row r="215" spans="1:20" x14ac:dyDescent="0.25">
      <c r="A215" s="209"/>
      <c r="D215" s="134"/>
      <c r="E215" s="134"/>
      <c r="G215" s="152"/>
      <c r="H215" s="23"/>
      <c r="I215" s="23"/>
      <c r="J215" s="23"/>
      <c r="O215" s="152"/>
      <c r="T215" s="23"/>
    </row>
    <row r="216" spans="1:20" x14ac:dyDescent="0.25">
      <c r="A216" s="209"/>
      <c r="D216" s="134"/>
      <c r="E216" s="134"/>
      <c r="G216" s="152"/>
      <c r="H216" s="23"/>
      <c r="I216" s="23"/>
      <c r="J216" s="23"/>
      <c r="O216" s="152"/>
      <c r="T216" s="23"/>
    </row>
    <row r="217" spans="1:20" x14ac:dyDescent="0.25">
      <c r="A217" s="209"/>
      <c r="G217" s="152"/>
      <c r="H217" s="23"/>
      <c r="I217" s="23"/>
      <c r="J217" s="23"/>
      <c r="O217" s="152"/>
      <c r="T217" s="23"/>
    </row>
    <row r="218" spans="1:20" x14ac:dyDescent="0.25">
      <c r="A218" s="209"/>
      <c r="G218" s="152"/>
      <c r="H218" s="23"/>
      <c r="I218" s="23"/>
      <c r="J218" s="23"/>
      <c r="O218" s="152"/>
      <c r="T218" s="23"/>
    </row>
    <row r="219" spans="1:20" x14ac:dyDescent="0.25">
      <c r="A219" s="209"/>
      <c r="G219" s="152"/>
      <c r="H219" s="23"/>
      <c r="I219" s="23"/>
      <c r="J219" s="23"/>
      <c r="O219" s="152"/>
      <c r="T219" s="23"/>
    </row>
    <row r="220" spans="1:20" x14ac:dyDescent="0.25">
      <c r="A220" s="209"/>
      <c r="G220" s="152"/>
      <c r="H220" s="23"/>
      <c r="I220" s="23"/>
      <c r="J220" s="23"/>
      <c r="O220" s="152"/>
      <c r="T220" s="23"/>
    </row>
    <row r="221" spans="1:20" x14ac:dyDescent="0.25">
      <c r="A221" s="209"/>
      <c r="G221" s="152"/>
      <c r="H221" s="23"/>
      <c r="I221" s="23"/>
      <c r="J221" s="23"/>
      <c r="O221" s="152"/>
      <c r="T221" s="23"/>
    </row>
    <row r="222" spans="1:20" x14ac:dyDescent="0.25">
      <c r="A222" s="209"/>
      <c r="G222" s="152"/>
      <c r="H222" s="23"/>
      <c r="I222" s="23"/>
      <c r="J222" s="23"/>
      <c r="O222" s="152"/>
      <c r="T222" s="23"/>
    </row>
    <row r="223" spans="1:20" x14ac:dyDescent="0.25">
      <c r="A223" s="209"/>
      <c r="G223" s="152"/>
      <c r="H223" s="23"/>
      <c r="I223" s="23"/>
      <c r="J223" s="23"/>
      <c r="O223" s="152"/>
      <c r="T223" s="23"/>
    </row>
    <row r="224" spans="1:20" x14ac:dyDescent="0.25">
      <c r="A224" s="209"/>
      <c r="G224" s="152"/>
      <c r="H224" s="23"/>
      <c r="I224" s="23"/>
      <c r="J224" s="23"/>
      <c r="O224" s="152"/>
      <c r="T224" s="23"/>
    </row>
    <row r="225" spans="1:20" x14ac:dyDescent="0.25">
      <c r="A225" s="209"/>
      <c r="G225" s="152"/>
      <c r="H225" s="23"/>
      <c r="I225" s="23"/>
      <c r="J225" s="23"/>
      <c r="O225" s="152"/>
      <c r="T225" s="23"/>
    </row>
    <row r="226" spans="1:20" x14ac:dyDescent="0.25">
      <c r="A226" s="209"/>
      <c r="G226" s="152"/>
      <c r="H226" s="23"/>
      <c r="I226" s="23"/>
      <c r="J226" s="23"/>
      <c r="O226" s="152"/>
      <c r="T226" s="23"/>
    </row>
    <row r="227" spans="1:20" x14ac:dyDescent="0.25">
      <c r="A227" s="209"/>
      <c r="G227" s="152"/>
      <c r="H227" s="23"/>
      <c r="I227" s="23"/>
      <c r="J227" s="23"/>
      <c r="O227" s="152"/>
      <c r="T227" s="23"/>
    </row>
    <row r="228" spans="1:20" x14ac:dyDescent="0.25">
      <c r="A228" s="209"/>
      <c r="G228" s="152"/>
      <c r="H228" s="23"/>
      <c r="I228" s="23"/>
      <c r="J228" s="23"/>
      <c r="O228" s="152"/>
      <c r="T228" s="23"/>
    </row>
    <row r="229" spans="1:20" x14ac:dyDescent="0.25">
      <c r="A229" s="209"/>
      <c r="G229" s="152"/>
      <c r="H229" s="23"/>
      <c r="I229" s="23"/>
      <c r="J229" s="23"/>
      <c r="O229" s="152"/>
      <c r="T229" s="23"/>
    </row>
    <row r="230" spans="1:20" x14ac:dyDescent="0.25">
      <c r="A230" s="209"/>
      <c r="G230" s="152"/>
      <c r="H230" s="23"/>
      <c r="I230" s="23"/>
      <c r="J230" s="23"/>
      <c r="O230" s="152"/>
      <c r="T230" s="23"/>
    </row>
    <row r="231" spans="1:20" x14ac:dyDescent="0.25">
      <c r="A231" s="209"/>
      <c r="G231" s="152"/>
      <c r="H231" s="23"/>
      <c r="I231" s="23"/>
      <c r="J231" s="23"/>
      <c r="O231" s="152"/>
      <c r="T231" s="23"/>
    </row>
    <row r="232" spans="1:20" x14ac:dyDescent="0.25">
      <c r="A232" s="209"/>
      <c r="G232" s="152"/>
      <c r="H232" s="23"/>
      <c r="I232" s="23"/>
      <c r="J232" s="23"/>
      <c r="O232" s="152"/>
      <c r="T232" s="23"/>
    </row>
    <row r="233" spans="1:20" x14ac:dyDescent="0.25">
      <c r="A233" s="209"/>
      <c r="G233" s="152"/>
      <c r="H233" s="23"/>
      <c r="I233" s="23"/>
      <c r="J233" s="23"/>
      <c r="O233" s="152"/>
      <c r="T233" s="23"/>
    </row>
    <row r="234" spans="1:20" x14ac:dyDescent="0.25">
      <c r="A234" s="209"/>
      <c r="G234" s="152"/>
      <c r="H234" s="23"/>
      <c r="I234" s="23"/>
      <c r="J234" s="23"/>
      <c r="O234" s="152"/>
      <c r="T234" s="23"/>
    </row>
    <row r="235" spans="1:20" x14ac:dyDescent="0.25">
      <c r="A235" s="209"/>
      <c r="G235" s="152"/>
      <c r="H235" s="23"/>
      <c r="I235" s="23"/>
      <c r="J235" s="23"/>
      <c r="O235" s="152"/>
      <c r="T235" s="23"/>
    </row>
    <row r="236" spans="1:20" x14ac:dyDescent="0.25">
      <c r="A236" s="209"/>
      <c r="G236" s="152"/>
      <c r="H236" s="23"/>
      <c r="I236" s="23"/>
      <c r="J236" s="23"/>
      <c r="O236" s="152"/>
      <c r="T236" s="23"/>
    </row>
    <row r="237" spans="1:20" x14ac:dyDescent="0.25">
      <c r="A237" s="209"/>
      <c r="G237" s="152"/>
      <c r="H237" s="23"/>
      <c r="I237" s="23"/>
      <c r="J237" s="23"/>
      <c r="O237" s="152"/>
      <c r="T237" s="23"/>
    </row>
    <row r="238" spans="1:20" x14ac:dyDescent="0.25">
      <c r="A238" s="209"/>
      <c r="G238" s="152"/>
      <c r="H238" s="23"/>
      <c r="I238" s="23"/>
      <c r="J238" s="23"/>
      <c r="O238" s="152"/>
      <c r="T238" s="23"/>
    </row>
    <row r="239" spans="1:20" x14ac:dyDescent="0.25">
      <c r="A239" s="209"/>
      <c r="G239" s="152"/>
      <c r="H239" s="23"/>
      <c r="I239" s="23"/>
      <c r="J239" s="23"/>
      <c r="O239" s="152"/>
      <c r="T239" s="23"/>
    </row>
    <row r="240" spans="1:20" x14ac:dyDescent="0.25">
      <c r="A240" s="209"/>
      <c r="G240" s="152"/>
      <c r="H240" s="23"/>
      <c r="I240" s="23"/>
      <c r="J240" s="23"/>
      <c r="O240" s="152"/>
      <c r="T240" s="23"/>
    </row>
    <row r="241" spans="1:20" x14ac:dyDescent="0.25">
      <c r="A241" s="209"/>
      <c r="G241" s="152"/>
      <c r="H241" s="23"/>
      <c r="I241" s="23"/>
      <c r="J241" s="23"/>
      <c r="O241" s="152"/>
      <c r="T241" s="23"/>
    </row>
    <row r="242" spans="1:20" x14ac:dyDescent="0.25">
      <c r="A242" s="209"/>
      <c r="G242" s="152"/>
      <c r="H242" s="23"/>
      <c r="I242" s="23"/>
      <c r="J242" s="23"/>
      <c r="O242" s="152"/>
      <c r="T242" s="23"/>
    </row>
    <row r="243" spans="1:20" x14ac:dyDescent="0.25">
      <c r="A243" s="209"/>
      <c r="G243" s="152"/>
      <c r="H243" s="23"/>
      <c r="I243" s="23"/>
      <c r="J243" s="23"/>
      <c r="O243" s="152"/>
      <c r="T243" s="23"/>
    </row>
    <row r="244" spans="1:20" x14ac:dyDescent="0.25">
      <c r="A244" s="209"/>
      <c r="G244" s="152"/>
      <c r="H244" s="23"/>
      <c r="I244" s="23"/>
      <c r="J244" s="23"/>
      <c r="O244" s="152"/>
      <c r="T244" s="23"/>
    </row>
    <row r="245" spans="1:20" x14ac:dyDescent="0.25">
      <c r="A245" s="209"/>
      <c r="G245" s="152"/>
      <c r="H245" s="23"/>
      <c r="I245" s="23"/>
      <c r="J245" s="23"/>
      <c r="O245" s="152"/>
      <c r="T245" s="23"/>
    </row>
    <row r="246" spans="1:20" x14ac:dyDescent="0.25">
      <c r="A246" s="209"/>
      <c r="G246" s="152"/>
      <c r="H246" s="23"/>
      <c r="I246" s="23"/>
      <c r="J246" s="23"/>
      <c r="O246" s="152"/>
      <c r="T246" s="23"/>
    </row>
    <row r="247" spans="1:20" x14ac:dyDescent="0.25">
      <c r="A247" s="209"/>
      <c r="G247" s="152"/>
      <c r="H247" s="23"/>
      <c r="I247" s="23"/>
      <c r="J247" s="23"/>
      <c r="O247" s="152"/>
      <c r="T247" s="23"/>
    </row>
    <row r="248" spans="1:20" x14ac:dyDescent="0.25">
      <c r="A248" s="209"/>
      <c r="G248" s="152"/>
      <c r="H248" s="23"/>
      <c r="I248" s="23"/>
      <c r="J248" s="23"/>
      <c r="O248" s="152"/>
      <c r="T248" s="23"/>
    </row>
    <row r="249" spans="1:20" x14ac:dyDescent="0.25">
      <c r="A249" s="209"/>
      <c r="G249" s="152"/>
      <c r="H249" s="23"/>
      <c r="I249" s="23"/>
      <c r="J249" s="23"/>
      <c r="O249" s="152"/>
      <c r="T249" s="23"/>
    </row>
    <row r="250" spans="1:20" x14ac:dyDescent="0.25">
      <c r="A250" s="209"/>
      <c r="G250" s="152"/>
      <c r="H250" s="23"/>
      <c r="I250" s="23"/>
      <c r="J250" s="23"/>
      <c r="O250" s="152"/>
      <c r="T250" s="23"/>
    </row>
    <row r="251" spans="1:20" x14ac:dyDescent="0.25">
      <c r="A251" s="209"/>
      <c r="G251" s="152"/>
      <c r="H251" s="23"/>
      <c r="I251" s="23"/>
      <c r="J251" s="23"/>
      <c r="O251" s="152"/>
      <c r="T251" s="23"/>
    </row>
    <row r="252" spans="1:20" x14ac:dyDescent="0.25">
      <c r="A252" s="209"/>
      <c r="G252" s="152"/>
      <c r="H252" s="23"/>
      <c r="I252" s="23"/>
      <c r="J252" s="23"/>
      <c r="O252" s="152"/>
      <c r="T252" s="23"/>
    </row>
    <row r="253" spans="1:20" x14ac:dyDescent="0.25">
      <c r="A253" s="209"/>
      <c r="G253" s="152"/>
      <c r="H253" s="23"/>
      <c r="I253" s="23"/>
      <c r="J253" s="23"/>
      <c r="O253" s="152"/>
      <c r="T253" s="23"/>
    </row>
    <row r="254" spans="1:20" x14ac:dyDescent="0.25">
      <c r="A254" s="209"/>
      <c r="G254" s="152"/>
      <c r="H254" s="23"/>
      <c r="I254" s="23"/>
      <c r="J254" s="23"/>
      <c r="O254" s="152"/>
      <c r="T254" s="23"/>
    </row>
    <row r="255" spans="1:20" x14ac:dyDescent="0.25">
      <c r="A255" s="209"/>
      <c r="G255" s="152"/>
      <c r="H255" s="23"/>
      <c r="I255" s="23"/>
      <c r="J255" s="23"/>
      <c r="O255" s="152"/>
      <c r="T255" s="23"/>
    </row>
    <row r="256" spans="1:20" x14ac:dyDescent="0.25">
      <c r="A256" s="209"/>
      <c r="G256" s="152"/>
      <c r="H256" s="23"/>
      <c r="I256" s="23"/>
      <c r="J256" s="23"/>
      <c r="O256" s="152"/>
      <c r="T256" s="23"/>
    </row>
    <row r="257" spans="1:20" x14ac:dyDescent="0.25">
      <c r="A257" s="209"/>
      <c r="G257" s="152"/>
      <c r="H257" s="23"/>
      <c r="I257" s="23"/>
      <c r="J257" s="23"/>
      <c r="O257" s="152"/>
      <c r="T257" s="23"/>
    </row>
    <row r="258" spans="1:20" x14ac:dyDescent="0.25">
      <c r="A258" s="209"/>
      <c r="G258" s="152"/>
      <c r="H258" s="23"/>
      <c r="I258" s="23"/>
      <c r="J258" s="23"/>
      <c r="O258" s="152"/>
      <c r="T258" s="23"/>
    </row>
    <row r="259" spans="1:20" x14ac:dyDescent="0.25">
      <c r="A259" s="209"/>
      <c r="G259" s="152"/>
      <c r="H259" s="23"/>
      <c r="I259" s="23"/>
      <c r="J259" s="23"/>
      <c r="O259" s="152"/>
      <c r="T259" s="23"/>
    </row>
    <row r="260" spans="1:20" x14ac:dyDescent="0.25">
      <c r="A260" s="209"/>
      <c r="G260" s="152"/>
      <c r="H260" s="23"/>
      <c r="I260" s="23"/>
      <c r="J260" s="23"/>
      <c r="O260" s="152"/>
      <c r="T260" s="23"/>
    </row>
    <row r="261" spans="1:20" x14ac:dyDescent="0.25">
      <c r="A261" s="209"/>
      <c r="G261" s="152"/>
      <c r="H261" s="23"/>
      <c r="I261" s="23"/>
      <c r="J261" s="23"/>
      <c r="O261" s="152"/>
      <c r="T261" s="23"/>
    </row>
    <row r="262" spans="1:20" x14ac:dyDescent="0.25">
      <c r="A262" s="209"/>
      <c r="G262" s="152"/>
      <c r="H262" s="23"/>
      <c r="I262" s="23"/>
      <c r="J262" s="23"/>
      <c r="O262" s="152"/>
      <c r="T262" s="23"/>
    </row>
    <row r="263" spans="1:20" x14ac:dyDescent="0.25">
      <c r="A263" s="209"/>
      <c r="G263" s="152"/>
      <c r="H263" s="23"/>
      <c r="I263" s="23"/>
      <c r="J263" s="23"/>
      <c r="O263" s="152"/>
      <c r="T263" s="23"/>
    </row>
    <row r="264" spans="1:20" x14ac:dyDescent="0.25">
      <c r="A264" s="209"/>
      <c r="G264" s="152"/>
      <c r="H264" s="23"/>
      <c r="I264" s="23"/>
      <c r="J264" s="23"/>
      <c r="O264" s="152"/>
      <c r="T264" s="23"/>
    </row>
    <row r="265" spans="1:20" x14ac:dyDescent="0.25">
      <c r="A265" s="209"/>
      <c r="G265" s="152"/>
      <c r="H265" s="23"/>
      <c r="I265" s="23"/>
      <c r="J265" s="23"/>
      <c r="O265" s="152"/>
      <c r="T265" s="23"/>
    </row>
    <row r="266" spans="1:20" x14ac:dyDescent="0.25">
      <c r="A266" s="209"/>
      <c r="G266" s="152"/>
      <c r="H266" s="23"/>
      <c r="I266" s="23"/>
      <c r="J266" s="23"/>
      <c r="O266" s="152"/>
      <c r="T266" s="23"/>
    </row>
    <row r="267" spans="1:20" x14ac:dyDescent="0.25">
      <c r="A267" s="209"/>
      <c r="G267" s="152"/>
      <c r="H267" s="23"/>
      <c r="I267" s="23"/>
      <c r="J267" s="23"/>
      <c r="O267" s="152"/>
      <c r="T267" s="23"/>
    </row>
    <row r="268" spans="1:20" x14ac:dyDescent="0.25">
      <c r="A268" s="209"/>
      <c r="G268" s="152"/>
      <c r="H268" s="23"/>
      <c r="I268" s="23"/>
      <c r="J268" s="23"/>
      <c r="O268" s="152"/>
      <c r="T268" s="23"/>
    </row>
    <row r="269" spans="1:20" x14ac:dyDescent="0.25">
      <c r="A269" s="209"/>
      <c r="G269" s="152"/>
      <c r="H269" s="23"/>
      <c r="I269" s="23"/>
      <c r="J269" s="23"/>
      <c r="O269" s="152"/>
      <c r="T269" s="23"/>
    </row>
    <row r="270" spans="1:20" x14ac:dyDescent="0.25">
      <c r="A270" s="209"/>
      <c r="G270" s="152"/>
      <c r="H270" s="23"/>
      <c r="I270" s="23"/>
      <c r="J270" s="23"/>
      <c r="O270" s="152"/>
      <c r="T270" s="23"/>
    </row>
    <row r="271" spans="1:20" x14ac:dyDescent="0.25">
      <c r="A271" s="209"/>
      <c r="G271" s="152"/>
      <c r="H271" s="23"/>
      <c r="I271" s="23"/>
      <c r="J271" s="23"/>
      <c r="O271" s="152"/>
      <c r="T271" s="23"/>
    </row>
    <row r="272" spans="1:20" x14ac:dyDescent="0.25">
      <c r="A272" s="209"/>
      <c r="G272" s="152"/>
      <c r="H272" s="23"/>
      <c r="I272" s="23"/>
      <c r="J272" s="23"/>
      <c r="O272" s="152"/>
      <c r="T272" s="23"/>
    </row>
    <row r="273" spans="1:20" x14ac:dyDescent="0.25">
      <c r="A273" s="209"/>
      <c r="G273" s="152"/>
      <c r="H273" s="23"/>
      <c r="I273" s="23"/>
      <c r="J273" s="23"/>
      <c r="O273" s="152"/>
      <c r="T273" s="23"/>
    </row>
    <row r="274" spans="1:20" x14ac:dyDescent="0.25">
      <c r="A274" s="209"/>
      <c r="G274" s="152"/>
      <c r="H274" s="23"/>
      <c r="I274" s="23"/>
      <c r="J274" s="23"/>
      <c r="O274" s="152"/>
      <c r="T274" s="23"/>
    </row>
    <row r="275" spans="1:20" x14ac:dyDescent="0.25">
      <c r="A275" s="209"/>
      <c r="G275" s="152"/>
      <c r="H275" s="23"/>
      <c r="I275" s="23"/>
      <c r="J275" s="23"/>
      <c r="O275" s="152"/>
      <c r="T275" s="23"/>
    </row>
    <row r="276" spans="1:20" x14ac:dyDescent="0.25">
      <c r="A276" s="209"/>
      <c r="G276" s="152"/>
      <c r="H276" s="23"/>
      <c r="I276" s="23"/>
      <c r="J276" s="23"/>
      <c r="O276" s="152"/>
      <c r="T276" s="23"/>
    </row>
    <row r="277" spans="1:20" x14ac:dyDescent="0.25">
      <c r="A277" s="209"/>
      <c r="G277" s="152"/>
      <c r="H277" s="23"/>
      <c r="I277" s="23"/>
      <c r="J277" s="23"/>
      <c r="O277" s="152"/>
      <c r="T277" s="23"/>
    </row>
    <row r="278" spans="1:20" x14ac:dyDescent="0.25">
      <c r="A278" s="209"/>
      <c r="G278" s="152"/>
      <c r="H278" s="23"/>
      <c r="I278" s="23"/>
      <c r="J278" s="23"/>
      <c r="O278" s="152"/>
      <c r="T278" s="23"/>
    </row>
    <row r="279" spans="1:20" x14ac:dyDescent="0.25">
      <c r="A279" s="209"/>
      <c r="G279" s="152"/>
      <c r="H279" s="23"/>
      <c r="I279" s="23"/>
      <c r="J279" s="23"/>
      <c r="O279" s="152"/>
      <c r="T279" s="23"/>
    </row>
    <row r="280" spans="1:20" x14ac:dyDescent="0.25">
      <c r="A280" s="209"/>
      <c r="G280" s="152"/>
      <c r="H280" s="23"/>
      <c r="I280" s="23"/>
      <c r="J280" s="23"/>
      <c r="O280" s="152"/>
      <c r="T280" s="23"/>
    </row>
    <row r="281" spans="1:20" x14ac:dyDescent="0.25">
      <c r="A281" s="209"/>
      <c r="G281" s="152"/>
      <c r="H281" s="23"/>
      <c r="I281" s="23"/>
      <c r="J281" s="23"/>
      <c r="O281" s="152"/>
      <c r="T281" s="23"/>
    </row>
    <row r="282" spans="1:20" x14ac:dyDescent="0.25">
      <c r="A282" s="209"/>
      <c r="G282" s="152"/>
      <c r="H282" s="23"/>
      <c r="I282" s="23"/>
      <c r="J282" s="23"/>
      <c r="O282" s="152"/>
      <c r="T282" s="23"/>
    </row>
    <row r="283" spans="1:20" x14ac:dyDescent="0.25">
      <c r="A283" s="209"/>
      <c r="G283" s="152"/>
      <c r="H283" s="23"/>
      <c r="I283" s="23"/>
      <c r="J283" s="23"/>
      <c r="O283" s="152"/>
      <c r="T283" s="23"/>
    </row>
    <row r="284" spans="1:20" x14ac:dyDescent="0.25">
      <c r="A284" s="209"/>
      <c r="G284" s="152"/>
      <c r="H284" s="23"/>
      <c r="I284" s="23"/>
      <c r="J284" s="23"/>
      <c r="O284" s="152"/>
      <c r="T284" s="23"/>
    </row>
    <row r="285" spans="1:20" x14ac:dyDescent="0.25">
      <c r="A285" s="209"/>
      <c r="G285" s="152"/>
      <c r="H285" s="23"/>
      <c r="I285" s="23"/>
      <c r="J285" s="23"/>
      <c r="O285" s="152"/>
      <c r="T285" s="23"/>
    </row>
    <row r="286" spans="1:20" x14ac:dyDescent="0.25">
      <c r="A286" s="209"/>
      <c r="G286" s="152"/>
      <c r="H286" s="23"/>
      <c r="I286" s="23"/>
      <c r="J286" s="23"/>
      <c r="O286" s="152"/>
      <c r="T286" s="23"/>
    </row>
    <row r="287" spans="1:20" x14ac:dyDescent="0.25">
      <c r="A287" s="209"/>
      <c r="G287" s="152"/>
      <c r="H287" s="23"/>
      <c r="I287" s="23"/>
      <c r="J287" s="23"/>
      <c r="O287" s="152"/>
      <c r="T287" s="23"/>
    </row>
    <row r="288" spans="1:20" x14ac:dyDescent="0.25">
      <c r="A288" s="209"/>
      <c r="G288" s="152"/>
      <c r="H288" s="23"/>
      <c r="I288" s="23"/>
      <c r="J288" s="23"/>
      <c r="O288" s="152"/>
      <c r="T288" s="23"/>
    </row>
    <row r="289" spans="1:20" x14ac:dyDescent="0.25">
      <c r="A289" s="209"/>
      <c r="G289" s="152"/>
      <c r="H289" s="23"/>
      <c r="I289" s="23"/>
      <c r="J289" s="23"/>
      <c r="O289" s="152"/>
      <c r="T289" s="23"/>
    </row>
    <row r="290" spans="1:20" x14ac:dyDescent="0.25">
      <c r="A290" s="209"/>
      <c r="G290" s="152"/>
      <c r="H290" s="23"/>
      <c r="I290" s="23"/>
      <c r="J290" s="23"/>
      <c r="O290" s="152"/>
      <c r="T290" s="23"/>
    </row>
    <row r="291" spans="1:20" x14ac:dyDescent="0.25">
      <c r="A291" s="209"/>
      <c r="G291" s="152"/>
      <c r="H291" s="23"/>
      <c r="I291" s="23"/>
      <c r="J291" s="23"/>
      <c r="O291" s="152"/>
      <c r="T291" s="23"/>
    </row>
    <row r="292" spans="1:20" x14ac:dyDescent="0.25">
      <c r="A292" s="209"/>
      <c r="G292" s="152"/>
      <c r="H292" s="23"/>
      <c r="I292" s="23"/>
      <c r="J292" s="23"/>
      <c r="O292" s="152"/>
      <c r="T292" s="23"/>
    </row>
    <row r="293" spans="1:20" x14ac:dyDescent="0.25">
      <c r="A293" s="209"/>
      <c r="G293" s="152"/>
      <c r="H293" s="23"/>
      <c r="I293" s="23"/>
      <c r="J293" s="23"/>
      <c r="O293" s="152"/>
      <c r="T293" s="23"/>
    </row>
    <row r="294" spans="1:20" x14ac:dyDescent="0.25">
      <c r="A294" s="209"/>
      <c r="G294" s="152"/>
      <c r="H294" s="23"/>
      <c r="I294" s="23"/>
      <c r="J294" s="23"/>
      <c r="O294" s="152"/>
      <c r="T294" s="23"/>
    </row>
    <row r="295" spans="1:20" x14ac:dyDescent="0.25">
      <c r="A295" s="209"/>
      <c r="G295" s="152"/>
      <c r="H295" s="23"/>
      <c r="I295" s="23"/>
      <c r="J295" s="23"/>
      <c r="O295" s="152"/>
      <c r="T295" s="23"/>
    </row>
    <row r="296" spans="1:20" x14ac:dyDescent="0.25">
      <c r="A296" s="209"/>
      <c r="G296" s="152"/>
      <c r="H296" s="23"/>
      <c r="I296" s="23"/>
      <c r="J296" s="23"/>
      <c r="O296" s="152"/>
      <c r="T296" s="23"/>
    </row>
    <row r="297" spans="1:20" x14ac:dyDescent="0.25">
      <c r="A297" s="209"/>
      <c r="G297" s="152"/>
      <c r="H297" s="23"/>
      <c r="I297" s="23"/>
      <c r="J297" s="23"/>
      <c r="O297" s="152"/>
      <c r="T297" s="23"/>
    </row>
    <row r="298" spans="1:20" x14ac:dyDescent="0.25">
      <c r="A298" s="209"/>
      <c r="G298" s="152"/>
      <c r="H298" s="23"/>
      <c r="I298" s="23"/>
      <c r="J298" s="23"/>
      <c r="O298" s="152"/>
      <c r="T298" s="23"/>
    </row>
    <row r="299" spans="1:20" x14ac:dyDescent="0.25">
      <c r="A299" s="209"/>
      <c r="G299" s="152"/>
      <c r="H299" s="23"/>
      <c r="I299" s="23"/>
      <c r="J299" s="23"/>
      <c r="O299" s="152"/>
      <c r="T299" s="23"/>
    </row>
    <row r="300" spans="1:20" x14ac:dyDescent="0.25">
      <c r="A300" s="209"/>
      <c r="G300" s="152"/>
      <c r="H300" s="23"/>
      <c r="I300" s="23"/>
      <c r="J300" s="23"/>
      <c r="O300" s="152"/>
      <c r="T300" s="23"/>
    </row>
    <row r="301" spans="1:20" x14ac:dyDescent="0.25">
      <c r="A301" s="209"/>
      <c r="G301" s="152"/>
      <c r="H301" s="23"/>
      <c r="I301" s="23"/>
      <c r="J301" s="23"/>
      <c r="O301" s="152"/>
      <c r="T301" s="23"/>
    </row>
    <row r="302" spans="1:20" x14ac:dyDescent="0.25">
      <c r="A302" s="209"/>
      <c r="G302" s="152"/>
      <c r="H302" s="23"/>
      <c r="I302" s="23"/>
      <c r="J302" s="23"/>
      <c r="O302" s="152"/>
      <c r="T302" s="23"/>
    </row>
    <row r="303" spans="1:20" x14ac:dyDescent="0.25">
      <c r="A303" s="209"/>
      <c r="G303" s="152"/>
      <c r="H303" s="23"/>
      <c r="I303" s="23"/>
      <c r="J303" s="23"/>
      <c r="O303" s="152"/>
      <c r="T303" s="23"/>
    </row>
    <row r="304" spans="1:20" x14ac:dyDescent="0.25">
      <c r="A304" s="209"/>
      <c r="G304" s="152"/>
      <c r="H304" s="23"/>
      <c r="I304" s="23"/>
      <c r="J304" s="23"/>
      <c r="O304" s="152"/>
      <c r="T304" s="23"/>
    </row>
    <row r="305" spans="1:20" x14ac:dyDescent="0.25">
      <c r="A305" s="209"/>
      <c r="G305" s="152"/>
      <c r="H305" s="23"/>
      <c r="I305" s="23"/>
      <c r="J305" s="23"/>
      <c r="O305" s="152"/>
      <c r="T305" s="23"/>
    </row>
    <row r="306" spans="1:20" x14ac:dyDescent="0.25">
      <c r="A306" s="209"/>
      <c r="G306" s="152"/>
      <c r="H306" s="23"/>
      <c r="I306" s="23"/>
      <c r="J306" s="23"/>
      <c r="O306" s="152"/>
      <c r="T306" s="23"/>
    </row>
    <row r="307" spans="1:20" x14ac:dyDescent="0.25">
      <c r="A307" s="209"/>
      <c r="G307" s="152"/>
      <c r="H307" s="23"/>
      <c r="I307" s="23"/>
      <c r="J307" s="23"/>
      <c r="O307" s="152"/>
      <c r="T307" s="23"/>
    </row>
    <row r="308" spans="1:20" x14ac:dyDescent="0.25">
      <c r="A308" s="209"/>
      <c r="G308" s="152"/>
      <c r="H308" s="23"/>
      <c r="I308" s="23"/>
      <c r="J308" s="23"/>
      <c r="O308" s="152"/>
      <c r="T308" s="23"/>
    </row>
    <row r="309" spans="1:20" x14ac:dyDescent="0.25">
      <c r="A309" s="209"/>
      <c r="G309" s="152"/>
      <c r="H309" s="23"/>
      <c r="I309" s="23"/>
      <c r="J309" s="23"/>
      <c r="O309" s="152"/>
      <c r="T309" s="23"/>
    </row>
    <row r="310" spans="1:20" x14ac:dyDescent="0.25">
      <c r="A310" s="209"/>
      <c r="G310" s="152"/>
      <c r="H310" s="23"/>
      <c r="I310" s="23"/>
      <c r="J310" s="23"/>
      <c r="O310" s="152"/>
      <c r="T310" s="23"/>
    </row>
    <row r="311" spans="1:20" x14ac:dyDescent="0.25">
      <c r="A311" s="209"/>
      <c r="G311" s="152"/>
      <c r="H311" s="23"/>
      <c r="I311" s="23"/>
      <c r="J311" s="23"/>
      <c r="O311" s="152"/>
      <c r="T311" s="23"/>
    </row>
    <row r="312" spans="1:20" x14ac:dyDescent="0.25">
      <c r="A312" s="209"/>
      <c r="G312" s="152"/>
      <c r="H312" s="23"/>
      <c r="I312" s="23"/>
      <c r="J312" s="23"/>
      <c r="O312" s="152"/>
      <c r="T312" s="23"/>
    </row>
    <row r="313" spans="1:20" x14ac:dyDescent="0.25">
      <c r="A313" s="209"/>
      <c r="G313" s="152"/>
      <c r="H313" s="23"/>
      <c r="I313" s="23"/>
      <c r="J313" s="23"/>
      <c r="O313" s="152"/>
      <c r="T313" s="23"/>
    </row>
    <row r="314" spans="1:20" x14ac:dyDescent="0.25">
      <c r="A314" s="209"/>
      <c r="G314" s="152"/>
      <c r="H314" s="23"/>
      <c r="I314" s="23"/>
      <c r="J314" s="23"/>
      <c r="O314" s="152"/>
      <c r="T314" s="23"/>
    </row>
    <row r="315" spans="1:20" x14ac:dyDescent="0.25">
      <c r="A315" s="209"/>
      <c r="G315" s="152"/>
      <c r="H315" s="23"/>
      <c r="I315" s="23"/>
      <c r="J315" s="23"/>
      <c r="O315" s="152"/>
      <c r="T315" s="23"/>
    </row>
    <row r="316" spans="1:20" x14ac:dyDescent="0.25">
      <c r="A316" s="209"/>
      <c r="G316" s="152"/>
      <c r="H316" s="23"/>
      <c r="I316" s="23"/>
      <c r="J316" s="23"/>
      <c r="O316" s="152"/>
      <c r="T316" s="23"/>
    </row>
    <row r="317" spans="1:20" x14ac:dyDescent="0.25">
      <c r="A317" s="209"/>
      <c r="G317" s="152"/>
      <c r="H317" s="23"/>
      <c r="I317" s="23"/>
      <c r="J317" s="23"/>
      <c r="O317" s="152"/>
      <c r="T317" s="23"/>
    </row>
    <row r="318" spans="1:20" x14ac:dyDescent="0.25">
      <c r="A318" s="209"/>
      <c r="G318" s="152"/>
      <c r="H318" s="23"/>
      <c r="I318" s="23"/>
      <c r="J318" s="23"/>
      <c r="O318" s="152"/>
      <c r="T318" s="23"/>
    </row>
    <row r="319" spans="1:20" x14ac:dyDescent="0.25">
      <c r="A319" s="209"/>
      <c r="G319" s="152"/>
      <c r="H319" s="23"/>
      <c r="I319" s="23"/>
      <c r="J319" s="23"/>
      <c r="O319" s="152"/>
      <c r="T319" s="23"/>
    </row>
    <row r="320" spans="1:20" x14ac:dyDescent="0.25">
      <c r="A320" s="209"/>
      <c r="G320" s="152"/>
      <c r="H320" s="23"/>
      <c r="I320" s="23"/>
      <c r="J320" s="23"/>
      <c r="O320" s="152"/>
      <c r="T320" s="23"/>
    </row>
    <row r="321" spans="1:20" x14ac:dyDescent="0.25">
      <c r="A321" s="209"/>
      <c r="G321" s="152"/>
      <c r="H321" s="23"/>
      <c r="I321" s="23"/>
      <c r="J321" s="23"/>
      <c r="O321" s="152"/>
      <c r="T321" s="23"/>
    </row>
    <row r="322" spans="1:20" x14ac:dyDescent="0.25">
      <c r="A322" s="209"/>
      <c r="G322" s="152"/>
      <c r="H322" s="23"/>
      <c r="I322" s="23"/>
      <c r="J322" s="23"/>
      <c r="O322" s="152"/>
      <c r="T322" s="23"/>
    </row>
    <row r="323" spans="1:20" x14ac:dyDescent="0.25">
      <c r="A323" s="209"/>
      <c r="G323" s="152"/>
      <c r="H323" s="23"/>
      <c r="I323" s="23"/>
      <c r="J323" s="23"/>
      <c r="O323" s="152"/>
      <c r="T323" s="23"/>
    </row>
    <row r="324" spans="1:20" x14ac:dyDescent="0.25">
      <c r="A324" s="209"/>
      <c r="G324" s="152"/>
      <c r="H324" s="23"/>
      <c r="I324" s="23"/>
      <c r="J324" s="23"/>
      <c r="O324" s="152"/>
      <c r="T324" s="23"/>
    </row>
    <row r="325" spans="1:20" x14ac:dyDescent="0.25">
      <c r="A325" s="209"/>
      <c r="G325" s="152"/>
      <c r="H325" s="23"/>
      <c r="I325" s="23"/>
      <c r="J325" s="23"/>
      <c r="O325" s="152"/>
      <c r="T325" s="23"/>
    </row>
    <row r="326" spans="1:20" x14ac:dyDescent="0.25">
      <c r="A326" s="209"/>
      <c r="G326" s="152"/>
      <c r="H326" s="23"/>
      <c r="I326" s="23"/>
      <c r="J326" s="23"/>
      <c r="O326" s="152"/>
      <c r="T326" s="23"/>
    </row>
    <row r="327" spans="1:20" x14ac:dyDescent="0.25">
      <c r="A327" s="209"/>
      <c r="G327" s="152"/>
      <c r="H327" s="23"/>
      <c r="I327" s="23"/>
      <c r="J327" s="23"/>
      <c r="O327" s="152"/>
      <c r="T327" s="23"/>
    </row>
    <row r="328" spans="1:20" x14ac:dyDescent="0.25">
      <c r="A328" s="209"/>
      <c r="G328" s="152"/>
      <c r="H328" s="23"/>
      <c r="I328" s="23"/>
      <c r="J328" s="23"/>
      <c r="O328" s="152"/>
      <c r="T328" s="23"/>
    </row>
    <row r="329" spans="1:20" x14ac:dyDescent="0.25">
      <c r="A329" s="209"/>
      <c r="G329" s="152"/>
      <c r="H329" s="23"/>
      <c r="I329" s="23"/>
      <c r="J329" s="23"/>
      <c r="O329" s="152"/>
      <c r="T329" s="23"/>
    </row>
    <row r="330" spans="1:20" x14ac:dyDescent="0.25">
      <c r="A330" s="209"/>
      <c r="G330" s="152"/>
      <c r="H330" s="23"/>
      <c r="I330" s="23"/>
      <c r="J330" s="23"/>
      <c r="O330" s="152"/>
      <c r="T330" s="23"/>
    </row>
    <row r="331" spans="1:20" x14ac:dyDescent="0.25">
      <c r="A331" s="209"/>
      <c r="G331" s="152"/>
      <c r="H331" s="23"/>
      <c r="I331" s="23"/>
      <c r="J331" s="23"/>
      <c r="O331" s="152"/>
      <c r="T331" s="23"/>
    </row>
    <row r="332" spans="1:20" x14ac:dyDescent="0.25">
      <c r="A332" s="209"/>
      <c r="G332" s="152"/>
      <c r="H332" s="23"/>
      <c r="I332" s="23"/>
      <c r="J332" s="23"/>
      <c r="O332" s="152"/>
      <c r="T332" s="23"/>
    </row>
    <row r="333" spans="1:20" x14ac:dyDescent="0.25">
      <c r="A333" s="209"/>
      <c r="G333" s="152"/>
      <c r="H333" s="23"/>
      <c r="I333" s="23"/>
      <c r="J333" s="23"/>
      <c r="O333" s="152"/>
      <c r="T333" s="23"/>
    </row>
    <row r="334" spans="1:20" x14ac:dyDescent="0.25">
      <c r="A334" s="209"/>
      <c r="G334" s="152"/>
      <c r="H334" s="23"/>
      <c r="I334" s="23"/>
      <c r="J334" s="23"/>
      <c r="O334" s="152"/>
      <c r="T334" s="23"/>
    </row>
    <row r="335" spans="1:20" x14ac:dyDescent="0.25">
      <c r="A335" s="209"/>
      <c r="G335" s="152"/>
      <c r="H335" s="23"/>
      <c r="I335" s="23"/>
      <c r="J335" s="23"/>
      <c r="O335" s="152"/>
      <c r="T335" s="23"/>
    </row>
    <row r="336" spans="1:20" x14ac:dyDescent="0.25">
      <c r="A336" s="209"/>
      <c r="G336" s="152"/>
      <c r="H336" s="23"/>
      <c r="I336" s="23"/>
      <c r="J336" s="23"/>
      <c r="O336" s="152"/>
      <c r="T336" s="23"/>
    </row>
    <row r="337" spans="1:20" x14ac:dyDescent="0.25">
      <c r="A337" s="209"/>
      <c r="G337" s="152"/>
      <c r="H337" s="23"/>
      <c r="I337" s="23"/>
      <c r="J337" s="23"/>
      <c r="O337" s="152"/>
      <c r="T337" s="23"/>
    </row>
    <row r="338" spans="1:20" x14ac:dyDescent="0.25">
      <c r="A338" s="209"/>
      <c r="G338" s="152"/>
      <c r="H338" s="23"/>
      <c r="I338" s="23"/>
      <c r="J338" s="23"/>
      <c r="O338" s="152"/>
      <c r="T338" s="23"/>
    </row>
    <row r="339" spans="1:20" x14ac:dyDescent="0.25">
      <c r="A339" s="209"/>
      <c r="G339" s="152"/>
      <c r="H339" s="23"/>
      <c r="I339" s="23"/>
      <c r="J339" s="23"/>
      <c r="O339" s="152"/>
      <c r="T339" s="23"/>
    </row>
    <row r="340" spans="1:20" x14ac:dyDescent="0.25">
      <c r="A340" s="209"/>
      <c r="G340" s="152"/>
      <c r="H340" s="23"/>
      <c r="I340" s="23"/>
      <c r="J340" s="23"/>
      <c r="O340" s="152"/>
      <c r="T340" s="23"/>
    </row>
    <row r="341" spans="1:20" x14ac:dyDescent="0.25">
      <c r="A341" s="209"/>
      <c r="G341" s="152"/>
      <c r="H341" s="23"/>
      <c r="I341" s="23"/>
      <c r="J341" s="23"/>
      <c r="O341" s="152"/>
      <c r="T341" s="23"/>
    </row>
    <row r="342" spans="1:20" x14ac:dyDescent="0.25">
      <c r="A342" s="209"/>
      <c r="G342" s="152"/>
      <c r="H342" s="23"/>
      <c r="I342" s="23"/>
      <c r="J342" s="23"/>
      <c r="O342" s="152"/>
      <c r="T342" s="23"/>
    </row>
    <row r="343" spans="1:20" x14ac:dyDescent="0.25">
      <c r="A343" s="209"/>
      <c r="G343" s="152"/>
      <c r="H343" s="23"/>
      <c r="I343" s="23"/>
      <c r="J343" s="23"/>
      <c r="O343" s="152"/>
      <c r="T343" s="23"/>
    </row>
    <row r="344" spans="1:20" x14ac:dyDescent="0.25">
      <c r="A344" s="209"/>
      <c r="G344" s="152"/>
      <c r="H344" s="23"/>
      <c r="I344" s="23"/>
      <c r="J344" s="23"/>
      <c r="O344" s="152"/>
      <c r="T344" s="23"/>
    </row>
    <row r="345" spans="1:20" x14ac:dyDescent="0.25">
      <c r="A345" s="209"/>
      <c r="G345" s="152"/>
      <c r="H345" s="23"/>
      <c r="I345" s="23"/>
      <c r="J345" s="23"/>
      <c r="O345" s="152"/>
      <c r="T345" s="23"/>
    </row>
    <row r="346" spans="1:20" x14ac:dyDescent="0.25">
      <c r="A346" s="209"/>
      <c r="G346" s="152"/>
      <c r="H346" s="23"/>
      <c r="I346" s="23"/>
      <c r="J346" s="23"/>
      <c r="O346" s="152"/>
      <c r="T346" s="23"/>
    </row>
    <row r="347" spans="1:20" x14ac:dyDescent="0.25">
      <c r="A347" s="209"/>
      <c r="G347" s="152"/>
      <c r="H347" s="23"/>
      <c r="I347" s="23"/>
      <c r="J347" s="23"/>
      <c r="O347" s="152"/>
      <c r="T347" s="23"/>
    </row>
    <row r="348" spans="1:20" x14ac:dyDescent="0.25">
      <c r="A348" s="209"/>
      <c r="G348" s="152"/>
      <c r="H348" s="23"/>
      <c r="I348" s="23"/>
      <c r="J348" s="23"/>
      <c r="O348" s="152"/>
      <c r="T348" s="23"/>
    </row>
    <row r="349" spans="1:20" x14ac:dyDescent="0.25">
      <c r="A349" s="209"/>
      <c r="G349" s="152"/>
      <c r="H349" s="23"/>
      <c r="I349" s="23"/>
      <c r="J349" s="23"/>
      <c r="O349" s="152"/>
      <c r="T349" s="23"/>
    </row>
    <row r="350" spans="1:20" x14ac:dyDescent="0.25">
      <c r="A350" s="209"/>
      <c r="G350" s="152"/>
      <c r="H350" s="23"/>
      <c r="I350" s="23"/>
      <c r="J350" s="23"/>
      <c r="O350" s="152"/>
      <c r="T350" s="23"/>
    </row>
    <row r="351" spans="1:20" x14ac:dyDescent="0.25">
      <c r="A351" s="209"/>
      <c r="G351" s="152"/>
      <c r="H351" s="23"/>
      <c r="I351" s="23"/>
      <c r="J351" s="23"/>
      <c r="O351" s="152"/>
      <c r="T351" s="23"/>
    </row>
    <row r="352" spans="1:20" x14ac:dyDescent="0.25">
      <c r="A352" s="209"/>
      <c r="G352" s="152"/>
      <c r="H352" s="23"/>
      <c r="I352" s="23"/>
      <c r="J352" s="23"/>
      <c r="O352" s="152"/>
      <c r="T352" s="23"/>
    </row>
    <row r="353" spans="1:20" x14ac:dyDescent="0.25">
      <c r="A353" s="209"/>
      <c r="G353" s="152"/>
      <c r="H353" s="23"/>
      <c r="I353" s="23"/>
      <c r="J353" s="23"/>
      <c r="O353" s="152"/>
      <c r="T353" s="23"/>
    </row>
    <row r="354" spans="1:20" x14ac:dyDescent="0.25">
      <c r="A354" s="209"/>
      <c r="G354" s="152"/>
      <c r="H354" s="23"/>
      <c r="I354" s="23"/>
      <c r="J354" s="23"/>
      <c r="O354" s="152"/>
      <c r="T354" s="23"/>
    </row>
    <row r="355" spans="1:20" x14ac:dyDescent="0.25">
      <c r="A355" s="209"/>
      <c r="G355" s="152"/>
      <c r="H355" s="23"/>
      <c r="I355" s="23"/>
      <c r="J355" s="23"/>
      <c r="O355" s="152"/>
      <c r="T355" s="23"/>
    </row>
    <row r="356" spans="1:20" x14ac:dyDescent="0.25">
      <c r="A356" s="209"/>
      <c r="G356" s="152"/>
      <c r="H356" s="23"/>
      <c r="I356" s="23"/>
      <c r="J356" s="23"/>
      <c r="O356" s="152"/>
      <c r="T356" s="23"/>
    </row>
    <row r="357" spans="1:20" x14ac:dyDescent="0.25">
      <c r="A357" s="209"/>
      <c r="G357" s="152"/>
      <c r="H357" s="23"/>
      <c r="I357" s="23"/>
      <c r="J357" s="23"/>
      <c r="O357" s="152"/>
      <c r="T357" s="23"/>
    </row>
    <row r="358" spans="1:20" x14ac:dyDescent="0.25">
      <c r="A358" s="209"/>
      <c r="G358" s="152"/>
      <c r="H358" s="23"/>
      <c r="I358" s="23"/>
      <c r="J358" s="23"/>
      <c r="O358" s="152"/>
      <c r="T358" s="23"/>
    </row>
    <row r="359" spans="1:20" x14ac:dyDescent="0.25">
      <c r="A359" s="209"/>
      <c r="G359" s="152"/>
      <c r="H359" s="23"/>
      <c r="I359" s="23"/>
      <c r="J359" s="23"/>
      <c r="O359" s="152"/>
      <c r="T359" s="23"/>
    </row>
    <row r="360" spans="1:20" x14ac:dyDescent="0.25">
      <c r="A360" s="209"/>
      <c r="G360" s="152"/>
      <c r="H360" s="23"/>
      <c r="I360" s="23"/>
      <c r="J360" s="23"/>
      <c r="O360" s="152"/>
      <c r="T360" s="23"/>
    </row>
    <row r="361" spans="1:20" x14ac:dyDescent="0.25">
      <c r="A361" s="209"/>
      <c r="G361" s="152"/>
      <c r="H361" s="23"/>
      <c r="I361" s="23"/>
      <c r="J361" s="23"/>
      <c r="O361" s="152"/>
      <c r="T361" s="23"/>
    </row>
    <row r="362" spans="1:20" x14ac:dyDescent="0.25">
      <c r="A362" s="209"/>
      <c r="G362" s="152"/>
      <c r="H362" s="23"/>
      <c r="I362" s="23"/>
      <c r="J362" s="23"/>
      <c r="O362" s="152"/>
      <c r="T362" s="23"/>
    </row>
    <row r="363" spans="1:20" x14ac:dyDescent="0.25">
      <c r="A363" s="209"/>
      <c r="G363" s="152"/>
      <c r="H363" s="23"/>
      <c r="I363" s="23"/>
      <c r="J363" s="23"/>
      <c r="O363" s="152"/>
      <c r="T363" s="23"/>
    </row>
    <row r="364" spans="1:20" x14ac:dyDescent="0.25">
      <c r="A364" s="209"/>
      <c r="G364" s="152"/>
      <c r="H364" s="23"/>
      <c r="I364" s="23"/>
      <c r="J364" s="23"/>
      <c r="O364" s="152"/>
      <c r="T364" s="23"/>
    </row>
    <row r="365" spans="1:20" x14ac:dyDescent="0.25">
      <c r="A365" s="209"/>
      <c r="G365" s="152"/>
      <c r="H365" s="23"/>
      <c r="I365" s="23"/>
      <c r="J365" s="23"/>
      <c r="O365" s="152"/>
      <c r="T365" s="23"/>
    </row>
    <row r="366" spans="1:20" x14ac:dyDescent="0.25">
      <c r="A366" s="209"/>
      <c r="G366" s="152"/>
      <c r="H366" s="23"/>
      <c r="I366" s="23"/>
      <c r="J366" s="23"/>
      <c r="O366" s="152"/>
      <c r="T366" s="23"/>
    </row>
    <row r="367" spans="1:20" x14ac:dyDescent="0.25">
      <c r="A367" s="209"/>
      <c r="G367" s="152"/>
      <c r="H367" s="23"/>
      <c r="I367" s="23"/>
      <c r="J367" s="23"/>
      <c r="O367" s="152"/>
      <c r="T367" s="23"/>
    </row>
    <row r="368" spans="1:20" x14ac:dyDescent="0.25">
      <c r="A368" s="209"/>
      <c r="G368" s="152"/>
      <c r="H368" s="23"/>
      <c r="I368" s="23"/>
      <c r="J368" s="23"/>
      <c r="O368" s="152"/>
      <c r="T368" s="23"/>
    </row>
    <row r="369" spans="1:20" x14ac:dyDescent="0.25">
      <c r="A369" s="209"/>
      <c r="G369" s="152"/>
      <c r="H369" s="23"/>
      <c r="I369" s="23"/>
      <c r="J369" s="23"/>
      <c r="O369" s="152"/>
      <c r="T369" s="23"/>
    </row>
    <row r="370" spans="1:20" x14ac:dyDescent="0.25">
      <c r="A370" s="209"/>
      <c r="G370" s="152"/>
      <c r="H370" s="23"/>
      <c r="I370" s="23"/>
      <c r="J370" s="23"/>
      <c r="O370" s="152"/>
      <c r="T370" s="23"/>
    </row>
    <row r="371" spans="1:20" x14ac:dyDescent="0.25">
      <c r="A371" s="209"/>
      <c r="G371" s="152"/>
      <c r="H371" s="23"/>
      <c r="I371" s="23"/>
      <c r="J371" s="23"/>
      <c r="O371" s="152"/>
      <c r="T371" s="23"/>
    </row>
    <row r="372" spans="1:20" x14ac:dyDescent="0.25">
      <c r="A372" s="209"/>
      <c r="G372" s="152"/>
      <c r="H372" s="23"/>
      <c r="I372" s="23"/>
      <c r="J372" s="23"/>
      <c r="O372" s="152"/>
      <c r="T372" s="23"/>
    </row>
    <row r="373" spans="1:20" x14ac:dyDescent="0.25">
      <c r="A373" s="209"/>
      <c r="G373" s="152"/>
      <c r="H373" s="23"/>
      <c r="I373" s="23"/>
      <c r="J373" s="23"/>
      <c r="O373" s="152"/>
      <c r="T373" s="23"/>
    </row>
    <row r="374" spans="1:20" x14ac:dyDescent="0.25">
      <c r="A374" s="209"/>
      <c r="G374" s="152"/>
      <c r="H374" s="23"/>
      <c r="I374" s="23"/>
      <c r="J374" s="23"/>
      <c r="O374" s="152"/>
      <c r="T374" s="23"/>
    </row>
    <row r="375" spans="1:20" x14ac:dyDescent="0.25">
      <c r="A375" s="209"/>
      <c r="G375" s="152"/>
      <c r="H375" s="23"/>
      <c r="I375" s="23"/>
      <c r="J375" s="23"/>
      <c r="O375" s="152"/>
      <c r="T375" s="23"/>
    </row>
    <row r="376" spans="1:20" x14ac:dyDescent="0.25">
      <c r="A376" s="209"/>
      <c r="G376" s="152"/>
      <c r="H376" s="23"/>
      <c r="I376" s="23"/>
      <c r="J376" s="23"/>
      <c r="O376" s="152"/>
      <c r="T376" s="23"/>
    </row>
    <row r="377" spans="1:20" x14ac:dyDescent="0.25">
      <c r="A377" s="209"/>
      <c r="G377" s="152"/>
      <c r="H377" s="23"/>
      <c r="I377" s="23"/>
      <c r="J377" s="23"/>
      <c r="O377" s="152"/>
      <c r="T377" s="23"/>
    </row>
    <row r="378" spans="1:20" x14ac:dyDescent="0.25">
      <c r="A378" s="209"/>
      <c r="G378" s="152"/>
      <c r="H378" s="23"/>
      <c r="I378" s="23"/>
      <c r="J378" s="23"/>
      <c r="O378" s="152"/>
      <c r="T378" s="23"/>
    </row>
    <row r="379" spans="1:20" x14ac:dyDescent="0.25">
      <c r="A379" s="209"/>
      <c r="G379" s="152"/>
      <c r="H379" s="23"/>
      <c r="I379" s="23"/>
      <c r="J379" s="23"/>
      <c r="O379" s="152"/>
      <c r="T379" s="23"/>
    </row>
    <row r="380" spans="1:20" x14ac:dyDescent="0.25">
      <c r="A380" s="209"/>
      <c r="G380" s="152"/>
      <c r="H380" s="23"/>
      <c r="I380" s="23"/>
      <c r="J380" s="23"/>
      <c r="O380" s="152"/>
      <c r="T380" s="23"/>
    </row>
    <row r="381" spans="1:20" x14ac:dyDescent="0.25">
      <c r="A381" s="209"/>
      <c r="G381" s="152"/>
      <c r="H381" s="23"/>
      <c r="I381" s="23"/>
      <c r="J381" s="23"/>
      <c r="O381" s="152"/>
      <c r="T381" s="23"/>
    </row>
    <row r="382" spans="1:20" x14ac:dyDescent="0.25">
      <c r="A382" s="209"/>
      <c r="G382" s="152"/>
      <c r="H382" s="23"/>
      <c r="I382" s="23"/>
      <c r="J382" s="23"/>
      <c r="O382" s="152"/>
      <c r="T382" s="23"/>
    </row>
    <row r="383" spans="1:20" x14ac:dyDescent="0.25">
      <c r="A383" s="209"/>
      <c r="G383" s="152"/>
      <c r="H383" s="23"/>
      <c r="I383" s="23"/>
      <c r="J383" s="23"/>
      <c r="O383" s="152"/>
      <c r="T383" s="23"/>
    </row>
    <row r="384" spans="1:20" x14ac:dyDescent="0.25">
      <c r="A384" s="209"/>
      <c r="G384" s="152"/>
      <c r="H384" s="23"/>
      <c r="I384" s="23"/>
      <c r="J384" s="23"/>
      <c r="O384" s="152"/>
      <c r="T384" s="23"/>
    </row>
    <row r="385" spans="1:20" x14ac:dyDescent="0.25">
      <c r="A385" s="209"/>
      <c r="G385" s="152"/>
      <c r="H385" s="23"/>
      <c r="I385" s="23"/>
      <c r="J385" s="23"/>
      <c r="O385" s="152"/>
      <c r="T385" s="23"/>
    </row>
    <row r="386" spans="1:20" x14ac:dyDescent="0.25">
      <c r="A386" s="209"/>
      <c r="G386" s="152"/>
      <c r="H386" s="23"/>
      <c r="I386" s="23"/>
      <c r="J386" s="23"/>
      <c r="O386" s="152"/>
      <c r="T386" s="23"/>
    </row>
    <row r="387" spans="1:20" x14ac:dyDescent="0.25">
      <c r="A387" s="209"/>
      <c r="G387" s="152"/>
      <c r="H387" s="23"/>
      <c r="I387" s="23"/>
      <c r="J387" s="23"/>
      <c r="O387" s="152"/>
      <c r="T387" s="23"/>
    </row>
    <row r="388" spans="1:20" x14ac:dyDescent="0.25">
      <c r="A388" s="209"/>
      <c r="G388" s="152"/>
      <c r="H388" s="23"/>
      <c r="I388" s="23"/>
      <c r="J388" s="23"/>
      <c r="O388" s="152"/>
      <c r="T388" s="23"/>
    </row>
    <row r="389" spans="1:20" x14ac:dyDescent="0.25">
      <c r="A389" s="209"/>
      <c r="G389" s="152"/>
      <c r="H389" s="23"/>
      <c r="I389" s="23"/>
      <c r="J389" s="23"/>
      <c r="O389" s="152"/>
      <c r="T389" s="23"/>
    </row>
    <row r="390" spans="1:20" x14ac:dyDescent="0.25">
      <c r="A390" s="209"/>
      <c r="G390" s="152"/>
      <c r="H390" s="23"/>
      <c r="I390" s="23"/>
      <c r="J390" s="23"/>
      <c r="O390" s="152"/>
      <c r="T390" s="23"/>
    </row>
    <row r="391" spans="1:20" x14ac:dyDescent="0.25">
      <c r="A391" s="209"/>
      <c r="G391" s="152"/>
      <c r="H391" s="23"/>
      <c r="I391" s="23"/>
      <c r="J391" s="23"/>
      <c r="O391" s="152"/>
      <c r="T391" s="23"/>
    </row>
    <row r="392" spans="1:20" x14ac:dyDescent="0.25">
      <c r="A392" s="209"/>
      <c r="G392" s="152"/>
      <c r="H392" s="23"/>
      <c r="I392" s="23"/>
      <c r="J392" s="23"/>
      <c r="O392" s="152"/>
      <c r="T392" s="23"/>
    </row>
    <row r="393" spans="1:20" x14ac:dyDescent="0.25">
      <c r="A393" s="209"/>
      <c r="G393" s="152"/>
      <c r="H393" s="23"/>
      <c r="I393" s="23"/>
      <c r="J393" s="23"/>
      <c r="O393" s="152"/>
      <c r="T393" s="23"/>
    </row>
    <row r="394" spans="1:20" x14ac:dyDescent="0.25">
      <c r="A394" s="209"/>
      <c r="G394" s="152"/>
      <c r="H394" s="23"/>
      <c r="I394" s="23"/>
      <c r="J394" s="23"/>
      <c r="O394" s="152"/>
      <c r="T394" s="23"/>
    </row>
    <row r="395" spans="1:20" x14ac:dyDescent="0.25">
      <c r="A395" s="209"/>
      <c r="G395" s="152"/>
      <c r="H395" s="23"/>
      <c r="I395" s="23"/>
      <c r="J395" s="23"/>
      <c r="O395" s="152"/>
      <c r="T395" s="23"/>
    </row>
    <row r="396" spans="1:20" x14ac:dyDescent="0.25">
      <c r="A396" s="209"/>
      <c r="G396" s="152"/>
      <c r="H396" s="23"/>
      <c r="I396" s="23"/>
      <c r="J396" s="23"/>
      <c r="O396" s="152"/>
      <c r="T396" s="23"/>
    </row>
    <row r="397" spans="1:20" x14ac:dyDescent="0.25">
      <c r="A397" s="209"/>
      <c r="G397" s="152"/>
      <c r="H397" s="23"/>
      <c r="I397" s="23"/>
      <c r="J397" s="23"/>
      <c r="O397" s="152"/>
      <c r="T397" s="23"/>
    </row>
    <row r="398" spans="1:20" x14ac:dyDescent="0.25">
      <c r="A398" s="209"/>
      <c r="G398" s="152"/>
      <c r="H398" s="23"/>
      <c r="I398" s="23"/>
      <c r="J398" s="23"/>
      <c r="O398" s="152"/>
      <c r="T398" s="23"/>
    </row>
    <row r="399" spans="1:20" x14ac:dyDescent="0.25">
      <c r="A399" s="209"/>
      <c r="G399" s="152"/>
      <c r="H399" s="23"/>
      <c r="I399" s="23"/>
      <c r="J399" s="23"/>
      <c r="O399" s="152"/>
      <c r="T399" s="23"/>
    </row>
    <row r="400" spans="1:20" x14ac:dyDescent="0.25">
      <c r="A400" s="209"/>
      <c r="G400" s="152"/>
      <c r="H400" s="23"/>
      <c r="I400" s="23"/>
      <c r="J400" s="23"/>
      <c r="O400" s="152"/>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H5" sqref="H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hidden="1" customWidth="1"/>
    <col min="5" max="5" width="28.85546875" style="116" hidden="1" customWidth="1"/>
    <col min="6" max="6" width="1.140625" style="116" hidden="1" customWidth="1"/>
    <col min="7" max="7" width="72" style="116" customWidth="1"/>
    <col min="8" max="8" width="37.85546875" style="116" customWidth="1"/>
    <col min="9" max="9" width="37.42578125" style="116" customWidth="1"/>
    <col min="10" max="10" width="31.5703125" style="116" customWidth="1"/>
    <col min="11" max="11" width="37.85546875" style="116" customWidth="1"/>
    <col min="12" max="12" width="36.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D1" s="207"/>
      <c r="G1" s="262"/>
      <c r="H1" s="262"/>
      <c r="I1" s="262"/>
      <c r="J1" s="262"/>
      <c r="T1" s="153"/>
    </row>
    <row r="2" spans="1:20" s="18" customFormat="1" ht="24" hidden="1" customHeight="1" x14ac:dyDescent="0.25">
      <c r="A2" s="209"/>
      <c r="C2" s="19"/>
      <c r="D2" s="19"/>
      <c r="E2" s="19"/>
      <c r="T2" s="153"/>
    </row>
    <row r="3" spans="1:20" s="20" customFormat="1" ht="39" customHeight="1" thickBot="1" x14ac:dyDescent="0.3">
      <c r="A3" s="209"/>
      <c r="D3" s="123" t="s">
        <v>249</v>
      </c>
      <c r="E3" s="123" t="s">
        <v>248</v>
      </c>
      <c r="T3" s="154"/>
    </row>
    <row r="4" spans="1:20" s="20" customFormat="1" ht="30" customHeight="1" thickTop="1" thickBot="1" x14ac:dyDescent="0.3">
      <c r="A4" s="209"/>
      <c r="C4" s="21"/>
      <c r="D4" s="21"/>
      <c r="E4" s="21"/>
      <c r="F4" s="21"/>
      <c r="G4" s="155" t="s">
        <v>283</v>
      </c>
      <c r="H4" s="160" t="s">
        <v>282</v>
      </c>
      <c r="I4" s="161" t="s">
        <v>281</v>
      </c>
      <c r="J4" s="161" t="s">
        <v>221</v>
      </c>
      <c r="K4" s="161" t="s">
        <v>284</v>
      </c>
      <c r="L4" s="161" t="s">
        <v>237</v>
      </c>
    </row>
    <row r="5" spans="1:20" s="20" customFormat="1" ht="19.5" customHeight="1" thickTop="1" x14ac:dyDescent="0.25">
      <c r="A5" s="209"/>
      <c r="C5" s="21"/>
      <c r="D5" s="21"/>
      <c r="E5" s="21"/>
      <c r="F5" s="21"/>
      <c r="G5" s="152"/>
      <c r="H5" s="152"/>
      <c r="I5" s="152" t="s">
        <v>457</v>
      </c>
      <c r="J5" s="152" t="s">
        <v>457</v>
      </c>
      <c r="K5" s="152">
        <v>1234</v>
      </c>
      <c r="L5" s="152" t="s">
        <v>264</v>
      </c>
    </row>
    <row r="6" spans="1:20" s="20" customFormat="1" ht="19.5" customHeight="1" x14ac:dyDescent="0.25">
      <c r="A6" s="209"/>
      <c r="C6" s="21"/>
      <c r="D6" s="21"/>
      <c r="E6" s="21"/>
      <c r="F6" s="21"/>
      <c r="G6" s="152"/>
      <c r="H6" s="152"/>
      <c r="I6" s="152" t="s">
        <v>460</v>
      </c>
      <c r="J6" s="152" t="s">
        <v>460</v>
      </c>
      <c r="K6" s="152">
        <v>1234</v>
      </c>
      <c r="L6" s="152" t="s">
        <v>435</v>
      </c>
    </row>
    <row r="7" spans="1:20" s="20" customFormat="1" ht="19.5" customHeight="1" x14ac:dyDescent="0.25">
      <c r="A7" s="209"/>
      <c r="C7" s="21"/>
      <c r="D7" s="21"/>
      <c r="E7" s="21"/>
      <c r="F7" s="21"/>
      <c r="G7" s="152"/>
      <c r="H7" s="152"/>
      <c r="I7" s="152" t="s">
        <v>463</v>
      </c>
      <c r="J7" s="152" t="s">
        <v>463</v>
      </c>
      <c r="K7" s="152">
        <v>1234</v>
      </c>
      <c r="L7" s="152" t="s">
        <v>262</v>
      </c>
    </row>
    <row r="8" spans="1:20" s="20" customFormat="1" ht="19.5" customHeight="1" x14ac:dyDescent="0.25">
      <c r="A8" s="209"/>
      <c r="C8" s="21"/>
      <c r="D8" s="21"/>
      <c r="E8" s="21"/>
      <c r="F8" s="21"/>
      <c r="G8" s="152"/>
      <c r="H8" s="152"/>
      <c r="I8" s="152" t="s">
        <v>464</v>
      </c>
      <c r="J8" s="152" t="s">
        <v>464</v>
      </c>
      <c r="K8" s="152"/>
      <c r="L8" s="152"/>
    </row>
    <row r="9" spans="1:20" s="20" customFormat="1" ht="19.5" customHeight="1" x14ac:dyDescent="0.25">
      <c r="A9" s="209"/>
      <c r="C9" s="21"/>
      <c r="D9" s="21"/>
      <c r="E9" s="21"/>
      <c r="F9" s="21"/>
      <c r="G9" s="152"/>
      <c r="H9" s="152"/>
      <c r="I9" s="152" t="s">
        <v>465</v>
      </c>
      <c r="J9" s="152" t="s">
        <v>465</v>
      </c>
      <c r="K9" s="152"/>
      <c r="L9" s="152"/>
    </row>
    <row r="10" spans="1:20" s="20" customFormat="1" ht="19.5" customHeight="1" x14ac:dyDescent="0.25">
      <c r="A10" s="209"/>
      <c r="C10" s="21"/>
      <c r="D10" s="21"/>
      <c r="E10" s="21"/>
      <c r="F10" s="21"/>
      <c r="G10" s="152"/>
      <c r="H10" s="152"/>
      <c r="I10" s="152" t="s">
        <v>466</v>
      </c>
      <c r="J10" s="152" t="s">
        <v>466</v>
      </c>
      <c r="K10" s="152"/>
      <c r="L10" s="152"/>
    </row>
    <row r="11" spans="1:20" s="20" customFormat="1" ht="19.5" customHeight="1" x14ac:dyDescent="0.25">
      <c r="A11" s="209"/>
      <c r="C11" s="21"/>
      <c r="D11" s="21"/>
      <c r="E11" s="21"/>
      <c r="F11" s="21"/>
      <c r="G11" s="152"/>
      <c r="H11" s="152"/>
      <c r="I11" s="152" t="s">
        <v>468</v>
      </c>
      <c r="J11" s="152" t="s">
        <v>468</v>
      </c>
      <c r="K11" s="152"/>
      <c r="L11" s="152"/>
    </row>
    <row r="12" spans="1:20" s="20" customFormat="1" ht="19.5" customHeight="1" x14ac:dyDescent="0.25">
      <c r="A12" s="209"/>
      <c r="C12" s="21"/>
      <c r="D12" s="21"/>
      <c r="E12" s="21"/>
      <c r="F12" s="21"/>
      <c r="G12" s="152"/>
      <c r="H12" s="152"/>
      <c r="I12" s="152" t="s">
        <v>469</v>
      </c>
      <c r="J12" s="152" t="s">
        <v>469</v>
      </c>
      <c r="K12" s="152"/>
      <c r="L12" s="152"/>
    </row>
    <row r="13" spans="1:20" s="20" customFormat="1" ht="19.5" customHeight="1" x14ac:dyDescent="0.25">
      <c r="A13" s="209"/>
      <c r="C13" s="21"/>
      <c r="D13" s="21"/>
      <c r="E13" s="21"/>
      <c r="F13" s="21"/>
      <c r="G13" s="152"/>
      <c r="H13" s="152"/>
      <c r="I13" s="152">
        <v>14521</v>
      </c>
      <c r="J13" s="152">
        <v>14521</v>
      </c>
      <c r="K13" s="152"/>
      <c r="L13" s="152"/>
    </row>
    <row r="14" spans="1:20" s="20" customFormat="1" ht="19.5" customHeight="1" x14ac:dyDescent="0.25">
      <c r="A14" s="209"/>
      <c r="C14" s="21"/>
      <c r="D14" s="21"/>
      <c r="E14" s="21"/>
      <c r="F14" s="21"/>
      <c r="G14" s="152"/>
      <c r="H14" s="152"/>
      <c r="I14" s="152" t="s">
        <v>470</v>
      </c>
      <c r="J14" s="152" t="s">
        <v>470</v>
      </c>
      <c r="K14" s="152"/>
      <c r="L14" s="152"/>
    </row>
    <row r="15" spans="1:20" s="20" customFormat="1" ht="19.5" customHeight="1" x14ac:dyDescent="0.25">
      <c r="A15" s="209"/>
      <c r="C15" s="21"/>
      <c r="D15" s="21"/>
      <c r="E15" s="21"/>
      <c r="F15" s="21"/>
      <c r="G15" s="152"/>
      <c r="H15" s="152"/>
      <c r="I15" s="152" t="s">
        <v>472</v>
      </c>
      <c r="J15" s="152" t="s">
        <v>472</v>
      </c>
      <c r="K15" s="152"/>
      <c r="L15" s="152"/>
    </row>
    <row r="16" spans="1:20" s="20" customFormat="1" ht="19.5" customHeight="1" x14ac:dyDescent="0.25">
      <c r="A16" s="209"/>
      <c r="C16" s="21"/>
      <c r="D16" s="21"/>
      <c r="E16" s="21"/>
      <c r="F16" s="21"/>
      <c r="G16" s="152"/>
      <c r="H16" s="152"/>
      <c r="I16" s="152">
        <v>14540</v>
      </c>
      <c r="J16" s="152">
        <v>14540</v>
      </c>
      <c r="K16" s="152"/>
      <c r="L16" s="152"/>
    </row>
    <row r="17" spans="1:12" s="20" customFormat="1" ht="19.5" customHeight="1" x14ac:dyDescent="0.25">
      <c r="A17" s="209"/>
      <c r="C17" s="21"/>
      <c r="D17" s="131"/>
      <c r="E17" s="132"/>
      <c r="F17" s="21"/>
      <c r="G17" s="152"/>
      <c r="H17" s="152"/>
      <c r="I17" s="152" t="s">
        <v>474</v>
      </c>
      <c r="J17" s="152" t="s">
        <v>474</v>
      </c>
      <c r="K17" s="152"/>
      <c r="L17" s="152"/>
    </row>
    <row r="18" spans="1:12" s="20" customFormat="1" ht="19.5" customHeight="1" x14ac:dyDescent="0.25">
      <c r="A18" s="209"/>
      <c r="C18" s="21"/>
      <c r="D18" s="131"/>
      <c r="E18" s="132"/>
      <c r="F18" s="21"/>
      <c r="G18" s="152"/>
      <c r="H18" s="152"/>
      <c r="I18" s="152">
        <v>14528</v>
      </c>
      <c r="J18" s="152">
        <v>14528</v>
      </c>
      <c r="K18" s="152"/>
      <c r="L18" s="152"/>
    </row>
    <row r="19" spans="1:12" s="20" customFormat="1" ht="19.5" customHeight="1" x14ac:dyDescent="0.25">
      <c r="A19" s="209"/>
      <c r="C19" s="21"/>
      <c r="D19" s="131"/>
      <c r="E19" s="132"/>
      <c r="F19" s="21"/>
      <c r="G19" s="152"/>
      <c r="H19" s="152"/>
      <c r="I19" s="152">
        <v>14531</v>
      </c>
      <c r="J19" s="152">
        <v>14531</v>
      </c>
      <c r="K19" s="152"/>
      <c r="L19" s="152"/>
    </row>
    <row r="20" spans="1:12" s="20" customFormat="1" ht="19.5" customHeight="1" x14ac:dyDescent="0.25">
      <c r="A20" s="209"/>
      <c r="C20" s="21"/>
      <c r="D20" s="131"/>
      <c r="E20" s="132"/>
      <c r="F20" s="21"/>
      <c r="G20" s="152"/>
      <c r="H20" s="152"/>
      <c r="I20" s="152">
        <v>14534</v>
      </c>
      <c r="J20" s="152">
        <v>14534</v>
      </c>
      <c r="K20" s="152"/>
      <c r="L20" s="152"/>
    </row>
    <row r="21" spans="1:12" s="20" customFormat="1" ht="19.5" customHeight="1" x14ac:dyDescent="0.25">
      <c r="A21" s="209"/>
      <c r="C21" s="21"/>
      <c r="D21" s="131"/>
      <c r="E21" s="132"/>
      <c r="F21" s="21"/>
      <c r="G21" s="152"/>
      <c r="H21" s="152"/>
      <c r="I21" s="152">
        <v>14544</v>
      </c>
      <c r="J21" s="152">
        <v>14544</v>
      </c>
      <c r="K21" s="152"/>
      <c r="L21" s="152"/>
    </row>
    <row r="22" spans="1:12" s="20" customFormat="1" ht="19.5" customHeight="1" x14ac:dyDescent="0.25">
      <c r="A22" s="209"/>
      <c r="C22" s="21"/>
      <c r="D22" s="131"/>
      <c r="E22" s="132"/>
      <c r="F22" s="21"/>
      <c r="G22" s="152"/>
      <c r="H22" s="152"/>
      <c r="I22" s="152" t="s">
        <v>476</v>
      </c>
      <c r="J22" s="152" t="s">
        <v>476</v>
      </c>
      <c r="K22" s="152"/>
      <c r="L22" s="152"/>
    </row>
    <row r="23" spans="1:12" s="20" customFormat="1" ht="19.5" customHeight="1" x14ac:dyDescent="0.25">
      <c r="A23" s="209"/>
      <c r="C23" s="21"/>
      <c r="D23" s="131"/>
      <c r="E23" s="132"/>
      <c r="F23" s="21"/>
      <c r="G23" s="152"/>
      <c r="H23" s="152"/>
      <c r="I23" s="152">
        <v>14467</v>
      </c>
      <c r="J23" s="152">
        <v>14467</v>
      </c>
      <c r="K23" s="152"/>
      <c r="L23" s="152"/>
    </row>
    <row r="24" spans="1:12" s="20" customFormat="1" ht="19.5" customHeight="1" x14ac:dyDescent="0.25">
      <c r="A24" s="209"/>
      <c r="C24" s="21"/>
      <c r="D24" s="131"/>
      <c r="E24" s="132"/>
      <c r="F24" s="21"/>
      <c r="G24" s="152"/>
      <c r="H24" s="152"/>
      <c r="I24" s="152" t="s">
        <v>477</v>
      </c>
      <c r="J24" s="152" t="s">
        <v>477</v>
      </c>
      <c r="K24" s="152"/>
      <c r="L24" s="152"/>
    </row>
    <row r="25" spans="1:12" s="20" customFormat="1" ht="19.5" customHeight="1" x14ac:dyDescent="0.25">
      <c r="A25" s="209"/>
      <c r="C25" s="21"/>
      <c r="D25" s="131"/>
      <c r="E25" s="132"/>
      <c r="F25" s="21"/>
      <c r="G25" s="152"/>
      <c r="H25" s="152"/>
      <c r="I25" s="152">
        <v>20404</v>
      </c>
      <c r="J25" s="152">
        <v>20404</v>
      </c>
      <c r="K25" s="152"/>
      <c r="L25" s="152"/>
    </row>
    <row r="26" spans="1:12" s="20" customFormat="1" ht="19.5" customHeight="1" x14ac:dyDescent="0.25">
      <c r="A26" s="209"/>
      <c r="C26" s="21"/>
      <c r="D26" s="131"/>
      <c r="E26" s="132"/>
      <c r="F26" s="21"/>
      <c r="G26" s="152"/>
      <c r="H26" s="152"/>
      <c r="I26" s="152">
        <v>775091</v>
      </c>
      <c r="J26" s="152">
        <v>775091</v>
      </c>
      <c r="K26" s="152"/>
      <c r="L26" s="152"/>
    </row>
    <row r="27" spans="1:12" s="20" customFormat="1" ht="19.5" customHeight="1" x14ac:dyDescent="0.25">
      <c r="A27" s="209"/>
      <c r="C27" s="21"/>
      <c r="D27" s="131"/>
      <c r="E27" s="132"/>
      <c r="F27" s="21"/>
      <c r="G27" s="152"/>
      <c r="H27" s="152"/>
      <c r="I27" s="152">
        <v>14650</v>
      </c>
      <c r="J27" s="152">
        <v>14650</v>
      </c>
      <c r="K27" s="152"/>
      <c r="L27" s="152"/>
    </row>
    <row r="28" spans="1:12" s="20" customFormat="1" ht="19.5" customHeight="1" x14ac:dyDescent="0.25">
      <c r="A28" s="209"/>
      <c r="C28" s="21"/>
      <c r="D28" s="131"/>
      <c r="E28" s="132"/>
      <c r="F28" s="21"/>
      <c r="G28" s="152"/>
      <c r="H28" s="152"/>
      <c r="I28" s="152" t="s">
        <v>479</v>
      </c>
      <c r="J28" s="152" t="s">
        <v>479</v>
      </c>
      <c r="K28" s="152"/>
      <c r="L28" s="152"/>
    </row>
    <row r="29" spans="1:12" s="20" customFormat="1" ht="19.5" customHeight="1" x14ac:dyDescent="0.25">
      <c r="A29" s="209"/>
      <c r="C29" s="21"/>
      <c r="D29" s="131"/>
      <c r="E29" s="132"/>
      <c r="F29" s="21"/>
      <c r="G29" s="152"/>
      <c r="H29" s="152"/>
      <c r="I29" s="152">
        <v>14613</v>
      </c>
      <c r="J29" s="152">
        <v>14613</v>
      </c>
      <c r="K29" s="152"/>
      <c r="L29" s="152"/>
    </row>
    <row r="30" spans="1:12" s="20" customFormat="1" ht="19.5" customHeight="1" x14ac:dyDescent="0.25">
      <c r="A30" s="209"/>
      <c r="C30" s="21"/>
      <c r="D30" s="131"/>
      <c r="E30" s="132"/>
      <c r="F30" s="21"/>
      <c r="G30" s="152"/>
      <c r="H30" s="152"/>
      <c r="I30" s="152">
        <v>14494</v>
      </c>
      <c r="J30" s="152">
        <v>14494</v>
      </c>
      <c r="K30" s="152"/>
      <c r="L30" s="152"/>
    </row>
    <row r="31" spans="1:12" s="20" customFormat="1" ht="19.5" customHeight="1" x14ac:dyDescent="0.25">
      <c r="A31" s="209"/>
      <c r="C31" s="21"/>
      <c r="D31" s="131"/>
      <c r="E31" s="132"/>
      <c r="F31" s="21"/>
      <c r="G31" s="152"/>
      <c r="H31" s="152"/>
      <c r="I31" s="152" t="s">
        <v>480</v>
      </c>
      <c r="J31" s="152" t="s">
        <v>480</v>
      </c>
      <c r="K31" s="152"/>
      <c r="L31" s="152"/>
    </row>
    <row r="32" spans="1:12" s="20" customFormat="1" ht="19.5" customHeight="1" x14ac:dyDescent="0.25">
      <c r="A32" s="209"/>
      <c r="C32" s="21"/>
      <c r="D32" s="131"/>
      <c r="E32" s="132"/>
      <c r="F32" s="21"/>
      <c r="G32" s="152"/>
      <c r="H32" s="152"/>
      <c r="I32" s="152">
        <v>14517</v>
      </c>
      <c r="J32" s="152">
        <v>14517</v>
      </c>
      <c r="K32" s="152"/>
      <c r="L32" s="152"/>
    </row>
    <row r="33" spans="1:12" s="20" customFormat="1" ht="19.5" customHeight="1" x14ac:dyDescent="0.25">
      <c r="A33" s="209"/>
      <c r="C33" s="21"/>
      <c r="D33" s="131"/>
      <c r="E33" s="132"/>
      <c r="F33" s="21"/>
      <c r="G33" s="152"/>
      <c r="H33" s="152"/>
      <c r="I33" s="152" t="s">
        <v>481</v>
      </c>
      <c r="J33" s="152" t="s">
        <v>481</v>
      </c>
      <c r="K33" s="152"/>
      <c r="L33" s="152"/>
    </row>
    <row r="34" spans="1:12" s="20" customFormat="1" ht="19.5" customHeight="1" x14ac:dyDescent="0.25">
      <c r="A34" s="209"/>
      <c r="C34" s="21"/>
      <c r="D34" s="131"/>
      <c r="E34" s="132"/>
      <c r="F34" s="21"/>
      <c r="G34" s="152"/>
      <c r="H34" s="152"/>
      <c r="I34" s="152">
        <v>14515</v>
      </c>
      <c r="J34" s="152">
        <v>14515</v>
      </c>
      <c r="K34" s="152"/>
      <c r="L34" s="152"/>
    </row>
    <row r="35" spans="1:12" s="20" customFormat="1" ht="19.5" customHeight="1" x14ac:dyDescent="0.25">
      <c r="A35" s="209"/>
      <c r="C35" s="21"/>
      <c r="D35" s="131"/>
      <c r="E35" s="132"/>
      <c r="F35" s="21"/>
      <c r="G35" s="152"/>
      <c r="H35" s="152"/>
      <c r="I35" s="152">
        <v>14649</v>
      </c>
      <c r="J35" s="152">
        <v>14649</v>
      </c>
      <c r="K35" s="152"/>
      <c r="L35" s="152"/>
    </row>
    <row r="36" spans="1:12" s="20" customFormat="1" ht="19.5" customHeight="1" x14ac:dyDescent="0.25">
      <c r="A36" s="209"/>
      <c r="C36" s="21"/>
      <c r="D36" s="131"/>
      <c r="E36" s="132"/>
      <c r="F36" s="21"/>
      <c r="G36" s="152"/>
      <c r="H36" s="152"/>
      <c r="I36" s="152"/>
      <c r="J36" s="152"/>
      <c r="K36" s="152"/>
      <c r="L36" s="152"/>
    </row>
    <row r="37" spans="1:12" s="20" customFormat="1" ht="19.5" customHeight="1" x14ac:dyDescent="0.25">
      <c r="A37" s="209"/>
      <c r="C37" s="21"/>
      <c r="D37" s="131"/>
      <c r="E37" s="132"/>
      <c r="F37" s="21"/>
      <c r="G37" s="152"/>
      <c r="H37" s="152"/>
      <c r="I37" s="152"/>
      <c r="J37" s="152"/>
      <c r="K37" s="152"/>
      <c r="L37" s="152"/>
    </row>
    <row r="38" spans="1:12" s="20" customFormat="1" ht="19.5" customHeight="1" x14ac:dyDescent="0.25">
      <c r="A38" s="209"/>
      <c r="C38" s="21"/>
      <c r="D38" s="131"/>
      <c r="E38" s="132"/>
      <c r="F38" s="21"/>
      <c r="G38" s="152"/>
      <c r="H38" s="152"/>
      <c r="I38" s="152"/>
      <c r="J38" s="152"/>
      <c r="K38" s="152"/>
      <c r="L38" s="152"/>
    </row>
    <row r="39" spans="1:12" s="20" customFormat="1" ht="19.5" customHeight="1" x14ac:dyDescent="0.25">
      <c r="A39" s="209"/>
      <c r="C39" s="21"/>
      <c r="D39" s="131"/>
      <c r="E39" s="132"/>
      <c r="F39" s="21"/>
      <c r="G39" s="152"/>
      <c r="H39" s="152"/>
      <c r="I39" s="152"/>
      <c r="J39" s="152"/>
      <c r="K39" s="152"/>
      <c r="L39" s="152"/>
    </row>
    <row r="40" spans="1:12" s="20" customFormat="1" ht="19.5" customHeight="1" x14ac:dyDescent="0.25">
      <c r="A40" s="209"/>
      <c r="C40" s="21"/>
      <c r="D40" s="131"/>
      <c r="E40" s="132"/>
      <c r="F40" s="21"/>
      <c r="G40" s="152"/>
      <c r="H40" s="152"/>
      <c r="I40" s="152"/>
      <c r="J40" s="152"/>
      <c r="K40" s="152"/>
      <c r="L40" s="152"/>
    </row>
    <row r="41" spans="1:12" s="20" customFormat="1" ht="19.5" customHeight="1" x14ac:dyDescent="0.25">
      <c r="A41" s="209"/>
      <c r="C41" s="21"/>
      <c r="D41" s="131"/>
      <c r="E41" s="132"/>
      <c r="F41" s="21"/>
      <c r="G41" s="152"/>
      <c r="H41" s="152"/>
      <c r="I41" s="152"/>
      <c r="J41" s="152"/>
      <c r="K41" s="152"/>
      <c r="L41" s="152"/>
    </row>
    <row r="42" spans="1:12" s="20" customFormat="1" ht="19.5" customHeight="1" x14ac:dyDescent="0.25">
      <c r="A42" s="209"/>
      <c r="C42" s="21"/>
      <c r="D42" s="131"/>
      <c r="E42" s="132"/>
      <c r="F42" s="21"/>
      <c r="G42" s="152"/>
      <c r="H42" s="152"/>
      <c r="I42" s="152"/>
      <c r="J42" s="152"/>
      <c r="K42" s="152"/>
      <c r="L42" s="152"/>
    </row>
    <row r="43" spans="1:12" s="20" customFormat="1" ht="19.5" customHeight="1" x14ac:dyDescent="0.25">
      <c r="A43" s="209"/>
      <c r="C43" s="21"/>
      <c r="D43" s="131"/>
      <c r="E43" s="132"/>
      <c r="F43" s="21"/>
      <c r="G43" s="152"/>
      <c r="H43" s="152"/>
      <c r="I43" s="152"/>
      <c r="J43" s="152"/>
      <c r="K43" s="152"/>
      <c r="L43" s="152"/>
    </row>
    <row r="44" spans="1:12" s="20" customFormat="1" ht="19.5" customHeight="1" x14ac:dyDescent="0.25">
      <c r="A44" s="209"/>
      <c r="C44" s="21"/>
      <c r="D44" s="131"/>
      <c r="E44" s="132"/>
      <c r="F44" s="21"/>
      <c r="G44" s="152"/>
      <c r="H44" s="152"/>
      <c r="I44" s="152"/>
      <c r="J44" s="152"/>
      <c r="K44" s="152"/>
      <c r="L44" s="152"/>
    </row>
    <row r="45" spans="1:12" s="20" customFormat="1" ht="19.5" customHeight="1" x14ac:dyDescent="0.25">
      <c r="A45" s="209"/>
      <c r="C45" s="21"/>
      <c r="D45" s="131"/>
      <c r="E45" s="132"/>
      <c r="F45" s="21"/>
      <c r="G45" s="152"/>
      <c r="H45" s="152"/>
      <c r="I45" s="152"/>
      <c r="J45" s="152"/>
      <c r="K45" s="152"/>
      <c r="L45" s="152"/>
    </row>
    <row r="46" spans="1:12" s="20" customFormat="1" ht="19.5" customHeight="1" x14ac:dyDescent="0.25">
      <c r="A46" s="209"/>
      <c r="C46" s="21"/>
      <c r="D46" s="131"/>
      <c r="E46" s="132"/>
      <c r="F46" s="21"/>
      <c r="G46" s="152"/>
      <c r="H46" s="152"/>
      <c r="I46" s="152"/>
      <c r="J46" s="152"/>
      <c r="K46" s="152"/>
      <c r="L46" s="152"/>
    </row>
    <row r="47" spans="1:12" s="20" customFormat="1" ht="19.5" customHeight="1" x14ac:dyDescent="0.25">
      <c r="A47" s="209"/>
      <c r="C47" s="21"/>
      <c r="D47" s="131"/>
      <c r="E47" s="132"/>
      <c r="F47" s="21"/>
      <c r="G47" s="152"/>
      <c r="H47" s="152"/>
      <c r="I47" s="152"/>
      <c r="J47" s="152"/>
      <c r="K47" s="152"/>
      <c r="L47" s="152"/>
    </row>
    <row r="48" spans="1:12" s="20" customFormat="1" ht="19.5" customHeight="1" x14ac:dyDescent="0.25">
      <c r="A48" s="209"/>
      <c r="C48" s="21"/>
      <c r="D48" s="131"/>
      <c r="E48" s="132"/>
      <c r="F48" s="21"/>
      <c r="G48" s="152"/>
      <c r="H48" s="152"/>
      <c r="I48" s="152"/>
      <c r="J48" s="152"/>
      <c r="K48" s="152"/>
      <c r="L48" s="152"/>
    </row>
    <row r="49" spans="1:12" s="20" customFormat="1" ht="19.5" customHeight="1" x14ac:dyDescent="0.25">
      <c r="A49" s="209"/>
      <c r="C49" s="21"/>
      <c r="D49" s="131"/>
      <c r="E49" s="132"/>
      <c r="F49" s="21"/>
      <c r="G49" s="152"/>
      <c r="H49" s="152"/>
      <c r="I49" s="152"/>
      <c r="J49" s="152"/>
      <c r="K49" s="152"/>
      <c r="L49" s="152"/>
    </row>
    <row r="50" spans="1:12" s="20" customFormat="1" ht="19.5" customHeight="1" x14ac:dyDescent="0.25">
      <c r="A50" s="209"/>
      <c r="C50" s="21"/>
      <c r="D50" s="131"/>
      <c r="E50" s="132"/>
      <c r="F50" s="21"/>
      <c r="G50" s="152"/>
      <c r="H50" s="152"/>
      <c r="I50" s="152"/>
      <c r="J50" s="152"/>
      <c r="K50" s="152"/>
      <c r="L50" s="152"/>
    </row>
    <row r="51" spans="1:12" s="20" customFormat="1" ht="19.5" customHeight="1" x14ac:dyDescent="0.25">
      <c r="A51" s="209"/>
      <c r="C51" s="21"/>
      <c r="D51" s="131"/>
      <c r="E51" s="132"/>
      <c r="F51" s="21"/>
      <c r="G51" s="152"/>
      <c r="H51" s="152"/>
      <c r="I51" s="152"/>
      <c r="J51" s="152"/>
      <c r="K51" s="152"/>
      <c r="L51" s="152"/>
    </row>
    <row r="52" spans="1:12" s="20" customFormat="1" ht="19.5" customHeight="1" x14ac:dyDescent="0.25">
      <c r="A52" s="209"/>
      <c r="C52" s="21"/>
      <c r="D52" s="131"/>
      <c r="E52" s="132"/>
      <c r="F52" s="21"/>
      <c r="G52" s="152"/>
      <c r="H52" s="152"/>
      <c r="I52" s="152"/>
      <c r="J52" s="152"/>
      <c r="K52" s="152"/>
      <c r="L52" s="152"/>
    </row>
    <row r="53" spans="1:12" s="20" customFormat="1" ht="19.5" customHeight="1" x14ac:dyDescent="0.25">
      <c r="A53" s="209"/>
      <c r="C53" s="21"/>
      <c r="D53" s="131"/>
      <c r="E53" s="132"/>
      <c r="F53" s="21"/>
      <c r="G53" s="152"/>
      <c r="H53" s="152"/>
      <c r="I53" s="152"/>
      <c r="J53" s="152"/>
      <c r="K53" s="152"/>
      <c r="L53" s="152"/>
    </row>
    <row r="54" spans="1:12" s="20" customFormat="1" ht="19.5" customHeight="1" x14ac:dyDescent="0.25">
      <c r="A54" s="209"/>
      <c r="C54" s="21"/>
      <c r="D54" s="131"/>
      <c r="E54" s="132"/>
      <c r="F54" s="21"/>
      <c r="G54" s="152"/>
      <c r="H54" s="152"/>
      <c r="I54" s="152"/>
      <c r="J54" s="152"/>
      <c r="K54" s="152"/>
      <c r="L54" s="152"/>
    </row>
    <row r="55" spans="1:12" s="20" customFormat="1" ht="19.5" customHeight="1" x14ac:dyDescent="0.25">
      <c r="A55" s="209"/>
      <c r="C55" s="21"/>
      <c r="D55" s="131"/>
      <c r="E55" s="132"/>
      <c r="F55" s="21"/>
      <c r="G55" s="152"/>
      <c r="H55" s="152"/>
      <c r="I55" s="152"/>
      <c r="J55" s="152"/>
      <c r="K55" s="152"/>
      <c r="L55" s="152"/>
    </row>
    <row r="56" spans="1:12" s="20" customFormat="1" ht="19.5" customHeight="1" x14ac:dyDescent="0.25">
      <c r="A56" s="209"/>
      <c r="C56" s="21"/>
      <c r="D56" s="131"/>
      <c r="E56" s="132"/>
      <c r="F56" s="21"/>
      <c r="G56" s="152"/>
      <c r="H56" s="152"/>
      <c r="I56" s="152"/>
      <c r="J56" s="152"/>
      <c r="K56" s="152"/>
      <c r="L56" s="152"/>
    </row>
    <row r="57" spans="1:12" s="20" customFormat="1" ht="19.5" customHeight="1" x14ac:dyDescent="0.25">
      <c r="A57" s="209"/>
      <c r="C57" s="21"/>
      <c r="D57" s="131"/>
      <c r="E57" s="132"/>
      <c r="F57" s="21"/>
      <c r="G57" s="152"/>
      <c r="H57" s="152"/>
      <c r="I57" s="152"/>
      <c r="J57" s="152"/>
      <c r="K57" s="152"/>
      <c r="L57" s="152"/>
    </row>
    <row r="58" spans="1:12" s="20" customFormat="1" ht="19.5" customHeight="1" x14ac:dyDescent="0.25">
      <c r="A58" s="209"/>
      <c r="C58" s="21"/>
      <c r="D58" s="131"/>
      <c r="E58" s="132"/>
      <c r="F58" s="21"/>
      <c r="G58" s="152"/>
      <c r="H58" s="152"/>
      <c r="I58" s="152"/>
      <c r="J58" s="152"/>
      <c r="K58" s="152"/>
      <c r="L58" s="152"/>
    </row>
    <row r="59" spans="1:12" s="20" customFormat="1" ht="19.5" customHeight="1" x14ac:dyDescent="0.25">
      <c r="A59" s="209"/>
      <c r="C59" s="21"/>
      <c r="D59" s="131"/>
      <c r="E59" s="132"/>
      <c r="F59" s="21"/>
      <c r="G59" s="152"/>
      <c r="H59" s="152"/>
      <c r="I59" s="152"/>
      <c r="J59" s="152"/>
      <c r="K59" s="152"/>
      <c r="L59" s="152"/>
    </row>
    <row r="60" spans="1:12" s="20" customFormat="1" ht="19.5" customHeight="1" x14ac:dyDescent="0.25">
      <c r="A60" s="209"/>
      <c r="C60" s="21"/>
      <c r="D60" s="131"/>
      <c r="E60" s="132"/>
      <c r="F60" s="21"/>
      <c r="G60" s="152"/>
      <c r="H60" s="152"/>
      <c r="I60" s="152"/>
      <c r="J60" s="152"/>
      <c r="K60" s="152"/>
      <c r="L60" s="152"/>
    </row>
    <row r="61" spans="1:12" s="20" customFormat="1" ht="19.5" customHeight="1" x14ac:dyDescent="0.25">
      <c r="A61" s="209"/>
      <c r="C61" s="21"/>
      <c r="D61" s="131"/>
      <c r="E61" s="132"/>
      <c r="F61" s="21"/>
      <c r="G61" s="152"/>
      <c r="H61" s="152"/>
      <c r="I61" s="152"/>
      <c r="J61" s="152"/>
      <c r="K61" s="152"/>
      <c r="L61" s="152"/>
    </row>
    <row r="62" spans="1:12" s="20" customFormat="1" ht="19.5" customHeight="1" x14ac:dyDescent="0.25">
      <c r="A62" s="209"/>
      <c r="C62" s="21"/>
      <c r="D62" s="131"/>
      <c r="E62" s="132"/>
      <c r="F62" s="21"/>
      <c r="G62" s="152"/>
      <c r="H62" s="152"/>
      <c r="I62" s="152"/>
      <c r="J62" s="152"/>
      <c r="K62" s="152"/>
      <c r="L62" s="152"/>
    </row>
    <row r="63" spans="1:12" s="20" customFormat="1" ht="19.5" customHeight="1" x14ac:dyDescent="0.25">
      <c r="A63" s="209"/>
      <c r="C63" s="21"/>
      <c r="D63" s="131"/>
      <c r="E63" s="132"/>
      <c r="F63" s="21"/>
      <c r="G63" s="152"/>
      <c r="H63" s="152"/>
      <c r="I63" s="152"/>
      <c r="J63" s="152"/>
      <c r="K63" s="152"/>
      <c r="L63" s="152"/>
    </row>
    <row r="64" spans="1:12" s="20" customFormat="1" ht="19.5" customHeight="1" x14ac:dyDescent="0.25">
      <c r="A64" s="209"/>
      <c r="C64" s="21"/>
      <c r="D64" s="131"/>
      <c r="E64" s="132"/>
      <c r="F64" s="21"/>
      <c r="G64" s="152"/>
      <c r="H64" s="152"/>
      <c r="I64" s="152"/>
      <c r="J64" s="152"/>
      <c r="K64" s="152"/>
      <c r="L64" s="152"/>
    </row>
    <row r="65" spans="1:12" s="20" customFormat="1" ht="19.5" customHeight="1" x14ac:dyDescent="0.25">
      <c r="A65" s="209"/>
      <c r="C65" s="21"/>
      <c r="D65" s="131"/>
      <c r="E65" s="132"/>
      <c r="F65" s="21"/>
      <c r="G65" s="152"/>
      <c r="H65" s="152"/>
      <c r="I65" s="152"/>
      <c r="J65" s="152"/>
      <c r="K65" s="152"/>
      <c r="L65" s="152"/>
    </row>
    <row r="66" spans="1:12" s="20" customFormat="1" ht="19.5" customHeight="1" x14ac:dyDescent="0.25">
      <c r="A66" s="209"/>
      <c r="C66" s="21"/>
      <c r="D66" s="131"/>
      <c r="E66" s="132"/>
      <c r="F66" s="21"/>
      <c r="G66" s="152"/>
      <c r="H66" s="152"/>
      <c r="I66" s="152"/>
      <c r="J66" s="152"/>
      <c r="K66" s="152"/>
      <c r="L66" s="152"/>
    </row>
    <row r="67" spans="1:12" s="20" customFormat="1" ht="19.5" customHeight="1" x14ac:dyDescent="0.25">
      <c r="A67" s="209"/>
      <c r="C67" s="21"/>
      <c r="D67" s="131"/>
      <c r="E67" s="132"/>
      <c r="F67" s="21"/>
      <c r="G67" s="152"/>
      <c r="H67" s="152"/>
      <c r="I67" s="152"/>
      <c r="J67" s="152"/>
      <c r="K67" s="152"/>
      <c r="L67" s="152"/>
    </row>
    <row r="68" spans="1:12" s="20" customFormat="1" ht="19.5" customHeight="1" x14ac:dyDescent="0.25">
      <c r="A68" s="209"/>
      <c r="C68" s="21"/>
      <c r="D68" s="131"/>
      <c r="E68" s="132"/>
      <c r="F68" s="21"/>
      <c r="G68" s="152"/>
      <c r="H68" s="152"/>
      <c r="I68" s="152"/>
      <c r="J68" s="152"/>
      <c r="K68" s="152"/>
      <c r="L68" s="152"/>
    </row>
    <row r="69" spans="1:12" s="20" customFormat="1" ht="19.5" customHeight="1" x14ac:dyDescent="0.25">
      <c r="A69" s="209"/>
      <c r="C69" s="21"/>
      <c r="D69" s="131"/>
      <c r="E69" s="132"/>
      <c r="F69" s="21"/>
      <c r="G69" s="152"/>
      <c r="H69" s="152"/>
      <c r="I69" s="152"/>
      <c r="J69" s="152"/>
      <c r="K69" s="152"/>
      <c r="L69" s="152"/>
    </row>
    <row r="70" spans="1:12" s="20" customFormat="1" ht="19.5" customHeight="1" x14ac:dyDescent="0.25">
      <c r="A70" s="209"/>
      <c r="C70" s="21"/>
      <c r="D70" s="131"/>
      <c r="E70" s="132"/>
      <c r="F70" s="21"/>
      <c r="G70" s="152"/>
      <c r="H70" s="152"/>
      <c r="I70" s="152"/>
      <c r="J70" s="152"/>
      <c r="K70" s="152"/>
      <c r="L70" s="152"/>
    </row>
    <row r="71" spans="1:12" s="20" customFormat="1" ht="19.5" customHeight="1" x14ac:dyDescent="0.25">
      <c r="A71" s="209"/>
      <c r="C71" s="21"/>
      <c r="D71" s="131"/>
      <c r="E71" s="132"/>
      <c r="F71" s="21"/>
      <c r="G71" s="152"/>
      <c r="H71" s="152"/>
      <c r="I71" s="152"/>
      <c r="J71" s="152"/>
      <c r="K71" s="152"/>
      <c r="L71" s="152"/>
    </row>
    <row r="72" spans="1:12" s="20" customFormat="1" ht="19.5" customHeight="1" x14ac:dyDescent="0.25">
      <c r="A72" s="209"/>
      <c r="C72" s="21"/>
      <c r="D72" s="131"/>
      <c r="E72" s="132"/>
      <c r="F72" s="21"/>
      <c r="G72" s="152"/>
      <c r="H72" s="152"/>
      <c r="I72" s="152"/>
      <c r="J72" s="152"/>
      <c r="K72" s="152"/>
      <c r="L72" s="152"/>
    </row>
    <row r="73" spans="1:12" s="20" customFormat="1" ht="19.5" customHeight="1" x14ac:dyDescent="0.25">
      <c r="A73" s="209"/>
      <c r="C73" s="21"/>
      <c r="D73" s="131"/>
      <c r="E73" s="132"/>
      <c r="F73" s="21"/>
      <c r="G73" s="152"/>
      <c r="H73" s="152"/>
      <c r="I73" s="152"/>
      <c r="J73" s="152"/>
      <c r="K73" s="152"/>
      <c r="L73" s="152"/>
    </row>
    <row r="74" spans="1:12" s="20" customFormat="1" ht="19.5" customHeight="1" x14ac:dyDescent="0.25">
      <c r="A74" s="209"/>
      <c r="C74" s="21"/>
      <c r="D74" s="131"/>
      <c r="E74" s="132"/>
      <c r="F74" s="21"/>
      <c r="G74" s="152"/>
      <c r="H74" s="152"/>
      <c r="I74" s="152"/>
      <c r="J74" s="152"/>
      <c r="K74" s="152"/>
      <c r="L74" s="152"/>
    </row>
    <row r="75" spans="1:12" s="20" customFormat="1" ht="19.5" customHeight="1" x14ac:dyDescent="0.25">
      <c r="A75" s="209"/>
      <c r="C75" s="21"/>
      <c r="D75" s="131"/>
      <c r="E75" s="132"/>
      <c r="F75" s="21"/>
      <c r="G75" s="152"/>
      <c r="H75" s="152"/>
      <c r="I75" s="152"/>
      <c r="J75" s="152"/>
      <c r="K75" s="152"/>
      <c r="L75" s="152"/>
    </row>
    <row r="76" spans="1:12" s="20" customFormat="1" ht="19.5" customHeight="1" x14ac:dyDescent="0.25">
      <c r="A76" s="209"/>
      <c r="C76" s="21"/>
      <c r="D76" s="131"/>
      <c r="E76" s="132"/>
      <c r="F76" s="21"/>
      <c r="G76" s="152"/>
      <c r="H76" s="152"/>
      <c r="I76" s="152"/>
      <c r="J76" s="152"/>
      <c r="K76" s="152"/>
      <c r="L76" s="152"/>
    </row>
    <row r="77" spans="1:12" s="20" customFormat="1" ht="19.5" customHeight="1" x14ac:dyDescent="0.25">
      <c r="A77" s="209"/>
      <c r="C77" s="21"/>
      <c r="D77" s="131"/>
      <c r="E77" s="132"/>
      <c r="F77" s="21"/>
      <c r="G77" s="152"/>
      <c r="H77" s="152"/>
      <c r="I77" s="152"/>
      <c r="J77" s="152"/>
      <c r="K77" s="152"/>
      <c r="L77" s="152"/>
    </row>
    <row r="78" spans="1:12" s="20" customFormat="1" ht="19.5" customHeight="1" x14ac:dyDescent="0.25">
      <c r="A78" s="209"/>
      <c r="C78" s="21"/>
      <c r="D78" s="131"/>
      <c r="E78" s="132"/>
      <c r="F78" s="21"/>
      <c r="G78" s="152"/>
      <c r="H78" s="152"/>
      <c r="I78" s="152"/>
      <c r="J78" s="152"/>
      <c r="K78" s="152"/>
      <c r="L78" s="152"/>
    </row>
    <row r="79" spans="1:12" s="20" customFormat="1" ht="19.5" customHeight="1" x14ac:dyDescent="0.25">
      <c r="A79" s="209"/>
      <c r="C79" s="21"/>
      <c r="D79" s="131"/>
      <c r="E79" s="132"/>
      <c r="F79" s="21"/>
      <c r="G79" s="152"/>
      <c r="H79" s="152"/>
      <c r="I79" s="152"/>
      <c r="J79" s="152"/>
      <c r="K79" s="152"/>
      <c r="L79" s="152"/>
    </row>
    <row r="80" spans="1:12" s="20" customFormat="1" ht="19.5" customHeight="1" x14ac:dyDescent="0.25">
      <c r="A80" s="209"/>
      <c r="C80" s="21"/>
      <c r="D80" s="131"/>
      <c r="E80" s="132"/>
      <c r="F80" s="21"/>
      <c r="G80" s="152"/>
      <c r="H80" s="152"/>
      <c r="I80" s="152"/>
      <c r="J80" s="152"/>
      <c r="K80" s="152"/>
      <c r="L80" s="152"/>
    </row>
    <row r="81" spans="1:12" s="20" customFormat="1" ht="19.5" customHeight="1" x14ac:dyDescent="0.25">
      <c r="A81" s="209"/>
      <c r="C81" s="21"/>
      <c r="D81" s="131"/>
      <c r="E81" s="132"/>
      <c r="F81" s="21"/>
      <c r="G81" s="152"/>
      <c r="H81" s="152"/>
      <c r="I81" s="152"/>
      <c r="J81" s="152"/>
      <c r="K81" s="152"/>
      <c r="L81" s="152"/>
    </row>
    <row r="82" spans="1:12" s="20" customFormat="1" ht="19.5" customHeight="1" x14ac:dyDescent="0.25">
      <c r="A82" s="209"/>
      <c r="C82" s="21"/>
      <c r="D82" s="131"/>
      <c r="E82" s="132"/>
      <c r="F82" s="21"/>
      <c r="G82" s="152"/>
      <c r="H82" s="152"/>
      <c r="I82" s="152"/>
      <c r="J82" s="152"/>
      <c r="K82" s="152"/>
      <c r="L82" s="152"/>
    </row>
    <row r="83" spans="1:12" s="20" customFormat="1" ht="19.5" customHeight="1" x14ac:dyDescent="0.25">
      <c r="A83" s="209"/>
      <c r="C83" s="21"/>
      <c r="D83" s="131"/>
      <c r="E83" s="132"/>
      <c r="F83" s="21"/>
      <c r="G83" s="152"/>
      <c r="H83" s="152"/>
      <c r="I83" s="152"/>
      <c r="J83" s="152"/>
      <c r="K83" s="152"/>
      <c r="L83" s="152"/>
    </row>
    <row r="84" spans="1:12" s="20" customFormat="1" ht="19.5" customHeight="1" x14ac:dyDescent="0.25">
      <c r="A84" s="209"/>
      <c r="C84" s="21"/>
      <c r="D84" s="131"/>
      <c r="E84" s="132"/>
      <c r="F84" s="21"/>
      <c r="G84" s="152"/>
      <c r="H84" s="152"/>
      <c r="I84" s="152"/>
      <c r="J84" s="152"/>
      <c r="K84" s="152"/>
      <c r="L84" s="152"/>
    </row>
    <row r="85" spans="1:12" s="20" customFormat="1" ht="19.5" customHeight="1" x14ac:dyDescent="0.25">
      <c r="A85" s="209"/>
      <c r="C85" s="21"/>
      <c r="D85" s="131"/>
      <c r="E85" s="132"/>
      <c r="F85" s="21"/>
      <c r="G85" s="152"/>
      <c r="H85" s="152"/>
      <c r="I85" s="152"/>
      <c r="J85" s="152"/>
      <c r="K85" s="152"/>
      <c r="L85" s="152"/>
    </row>
    <row r="86" spans="1:12" s="20" customFormat="1" ht="19.5" customHeight="1" x14ac:dyDescent="0.25">
      <c r="A86" s="209"/>
      <c r="C86" s="21"/>
      <c r="D86" s="131"/>
      <c r="E86" s="132"/>
      <c r="F86" s="21"/>
      <c r="G86" s="152"/>
      <c r="H86" s="152"/>
      <c r="I86" s="152"/>
      <c r="J86" s="152"/>
      <c r="K86" s="152"/>
      <c r="L86" s="152"/>
    </row>
    <row r="87" spans="1:12" s="20" customFormat="1" ht="19.5" customHeight="1" x14ac:dyDescent="0.25">
      <c r="A87" s="209"/>
      <c r="C87" s="21"/>
      <c r="D87" s="131"/>
      <c r="E87" s="132"/>
      <c r="F87" s="21"/>
      <c r="G87" s="152"/>
      <c r="H87" s="152"/>
      <c r="I87" s="152"/>
      <c r="J87" s="152"/>
      <c r="K87" s="152"/>
      <c r="L87" s="152"/>
    </row>
    <row r="88" spans="1:12" s="20" customFormat="1" ht="19.5" customHeight="1" x14ac:dyDescent="0.25">
      <c r="A88" s="209"/>
      <c r="C88" s="21"/>
      <c r="D88" s="131"/>
      <c r="E88" s="132"/>
      <c r="F88" s="21"/>
      <c r="G88" s="152"/>
      <c r="H88" s="152"/>
      <c r="I88" s="152"/>
      <c r="J88" s="152"/>
      <c r="K88" s="152"/>
      <c r="L88" s="152"/>
    </row>
    <row r="89" spans="1:12" s="20" customFormat="1" ht="19.5" customHeight="1" x14ac:dyDescent="0.25">
      <c r="A89" s="209"/>
      <c r="C89" s="21"/>
      <c r="D89" s="131"/>
      <c r="E89" s="132"/>
      <c r="F89" s="21"/>
      <c r="G89" s="152"/>
      <c r="H89" s="152"/>
      <c r="I89" s="152"/>
      <c r="J89" s="152"/>
      <c r="K89" s="152"/>
      <c r="L89" s="152"/>
    </row>
    <row r="90" spans="1:12" s="20" customFormat="1" ht="19.5" customHeight="1" x14ac:dyDescent="0.25">
      <c r="A90" s="209"/>
      <c r="C90" s="21"/>
      <c r="D90" s="131"/>
      <c r="E90" s="132"/>
      <c r="F90" s="21"/>
      <c r="G90" s="152"/>
      <c r="H90" s="152"/>
      <c r="I90" s="152"/>
      <c r="J90" s="152"/>
      <c r="K90" s="152"/>
      <c r="L90" s="152"/>
    </row>
    <row r="91" spans="1:12" s="20" customFormat="1" ht="19.5" customHeight="1" x14ac:dyDescent="0.25">
      <c r="A91" s="209"/>
      <c r="C91" s="21"/>
      <c r="D91" s="131"/>
      <c r="E91" s="132"/>
      <c r="F91" s="21"/>
      <c r="G91" s="152"/>
      <c r="H91" s="152"/>
      <c r="I91" s="152"/>
      <c r="J91" s="152"/>
      <c r="K91" s="152"/>
      <c r="L91" s="152"/>
    </row>
    <row r="92" spans="1:12" s="20" customFormat="1" ht="19.5" customHeight="1" x14ac:dyDescent="0.25">
      <c r="A92" s="209"/>
      <c r="C92" s="21"/>
      <c r="D92" s="131"/>
      <c r="E92" s="132"/>
      <c r="F92" s="21"/>
      <c r="G92" s="152"/>
      <c r="H92" s="152"/>
      <c r="I92" s="152"/>
      <c r="J92" s="152"/>
      <c r="K92" s="152"/>
      <c r="L92" s="152"/>
    </row>
    <row r="93" spans="1:12" s="20" customFormat="1" ht="19.5" customHeight="1" x14ac:dyDescent="0.25">
      <c r="A93" s="209"/>
      <c r="C93" s="21"/>
      <c r="D93" s="131"/>
      <c r="E93" s="132"/>
      <c r="F93" s="21"/>
      <c r="G93" s="152"/>
      <c r="H93" s="152"/>
      <c r="I93" s="152"/>
      <c r="J93" s="152"/>
      <c r="K93" s="152"/>
      <c r="L93" s="152"/>
    </row>
    <row r="94" spans="1:12" s="20" customFormat="1" ht="19.5" customHeight="1" x14ac:dyDescent="0.25">
      <c r="A94" s="209"/>
      <c r="C94" s="21"/>
      <c r="D94" s="131"/>
      <c r="E94" s="132"/>
      <c r="F94" s="21"/>
      <c r="G94" s="152"/>
      <c r="H94" s="152"/>
      <c r="I94" s="152"/>
      <c r="J94" s="152"/>
      <c r="K94" s="152"/>
      <c r="L94" s="152"/>
    </row>
    <row r="95" spans="1:12" s="20" customFormat="1" ht="19.5" customHeight="1" x14ac:dyDescent="0.25">
      <c r="A95" s="209"/>
      <c r="C95" s="21"/>
      <c r="D95" s="131"/>
      <c r="E95" s="132"/>
      <c r="F95" s="21"/>
      <c r="G95" s="152"/>
      <c r="H95" s="152"/>
      <c r="I95" s="152"/>
      <c r="J95" s="152"/>
      <c r="K95" s="152"/>
      <c r="L95" s="152"/>
    </row>
    <row r="96" spans="1:12" s="20" customFormat="1" ht="19.5" customHeight="1" x14ac:dyDescent="0.25">
      <c r="A96" s="209"/>
      <c r="C96" s="21"/>
      <c r="D96" s="131"/>
      <c r="E96" s="132"/>
      <c r="F96" s="21"/>
      <c r="G96" s="152"/>
      <c r="H96" s="152"/>
      <c r="I96" s="152"/>
      <c r="J96" s="152"/>
      <c r="K96" s="152"/>
      <c r="L96" s="152"/>
    </row>
    <row r="97" spans="1:12" s="20" customFormat="1" ht="19.5" customHeight="1" x14ac:dyDescent="0.25">
      <c r="A97" s="209"/>
      <c r="C97" s="21"/>
      <c r="D97" s="131"/>
      <c r="E97" s="132"/>
      <c r="F97" s="21"/>
      <c r="G97" s="152"/>
      <c r="H97" s="152"/>
      <c r="I97" s="152"/>
      <c r="J97" s="152"/>
      <c r="K97" s="152"/>
      <c r="L97" s="152"/>
    </row>
    <row r="98" spans="1:12" s="20" customFormat="1" ht="19.5" customHeight="1" x14ac:dyDescent="0.25">
      <c r="A98" s="209"/>
      <c r="C98" s="21"/>
      <c r="D98" s="131"/>
      <c r="E98" s="132"/>
      <c r="F98" s="21"/>
      <c r="G98" s="152"/>
      <c r="H98" s="152"/>
      <c r="I98" s="152"/>
      <c r="J98" s="152"/>
      <c r="K98" s="152"/>
      <c r="L98" s="152"/>
    </row>
    <row r="99" spans="1:12" s="20" customFormat="1" ht="19.5" customHeight="1" x14ac:dyDescent="0.25">
      <c r="A99" s="209"/>
      <c r="C99" s="21"/>
      <c r="D99" s="131"/>
      <c r="E99" s="132"/>
      <c r="F99" s="21"/>
      <c r="G99" s="152"/>
      <c r="H99" s="152"/>
      <c r="I99" s="152"/>
      <c r="J99" s="152"/>
      <c r="K99" s="152"/>
      <c r="L99" s="152"/>
    </row>
    <row r="100" spans="1:12" s="20" customFormat="1" ht="19.5" customHeight="1" x14ac:dyDescent="0.25">
      <c r="A100" s="209"/>
      <c r="C100" s="21"/>
      <c r="D100" s="131"/>
      <c r="E100" s="132"/>
      <c r="F100" s="21"/>
      <c r="G100" s="152"/>
      <c r="H100" s="152"/>
      <c r="I100" s="152"/>
      <c r="J100" s="152"/>
      <c r="K100" s="152"/>
      <c r="L100" s="152"/>
    </row>
    <row r="101" spans="1:12" s="20" customFormat="1" ht="19.5" customHeight="1" x14ac:dyDescent="0.25">
      <c r="A101" s="209"/>
      <c r="C101" s="21"/>
      <c r="D101" s="131"/>
      <c r="E101" s="132"/>
      <c r="F101" s="21"/>
      <c r="G101" s="152"/>
      <c r="H101" s="152"/>
      <c r="I101" s="152"/>
      <c r="J101" s="152"/>
      <c r="K101" s="152"/>
      <c r="L101" s="152"/>
    </row>
    <row r="102" spans="1:12" s="20" customFormat="1" ht="19.5" customHeight="1" x14ac:dyDescent="0.25">
      <c r="A102" s="209"/>
      <c r="C102" s="21"/>
      <c r="D102" s="131"/>
      <c r="E102" s="132"/>
      <c r="F102" s="21"/>
      <c r="G102" s="152"/>
      <c r="H102" s="152"/>
      <c r="I102" s="152"/>
      <c r="J102" s="152"/>
      <c r="K102" s="152"/>
      <c r="L102" s="152"/>
    </row>
    <row r="103" spans="1:12" s="20" customFormat="1" ht="19.5" customHeight="1" x14ac:dyDescent="0.25">
      <c r="A103" s="209"/>
      <c r="C103" s="21"/>
      <c r="D103" s="131"/>
      <c r="E103" s="132"/>
      <c r="F103" s="21"/>
      <c r="G103" s="152"/>
      <c r="H103" s="152"/>
      <c r="I103" s="152"/>
      <c r="J103" s="152"/>
      <c r="K103" s="152"/>
      <c r="L103" s="152"/>
    </row>
    <row r="104" spans="1:12" s="20" customFormat="1" ht="12" customHeight="1" x14ac:dyDescent="0.25">
      <c r="A104" s="209"/>
      <c r="D104" s="133"/>
      <c r="E104" s="133"/>
      <c r="G104" s="152"/>
      <c r="H104" s="152"/>
      <c r="I104" s="152"/>
      <c r="J104" s="152"/>
      <c r="K104" s="152"/>
      <c r="L104" s="152"/>
    </row>
    <row r="105" spans="1:12" s="20" customFormat="1" ht="24.75" customHeight="1" x14ac:dyDescent="0.25">
      <c r="A105" s="209"/>
      <c r="D105" s="133"/>
      <c r="E105" s="133"/>
      <c r="G105" s="152"/>
      <c r="H105" s="152"/>
      <c r="I105" s="152"/>
      <c r="J105" s="152"/>
      <c r="K105" s="152"/>
      <c r="L105" s="152"/>
    </row>
    <row r="106" spans="1:12" s="20" customFormat="1" ht="19.5" customHeight="1" x14ac:dyDescent="0.25">
      <c r="A106" s="209"/>
      <c r="D106" s="133"/>
      <c r="E106" s="133"/>
      <c r="G106" s="152"/>
      <c r="H106" s="152"/>
      <c r="I106" s="152"/>
      <c r="J106" s="152"/>
      <c r="K106" s="152"/>
      <c r="L106" s="152"/>
    </row>
    <row r="107" spans="1:12" s="20" customFormat="1" ht="19.5" customHeight="1" x14ac:dyDescent="0.25">
      <c r="A107" s="209"/>
      <c r="D107" s="133"/>
      <c r="E107" s="133"/>
      <c r="G107" s="152"/>
      <c r="H107" s="152"/>
      <c r="I107" s="152"/>
      <c r="J107" s="152"/>
      <c r="K107" s="152"/>
      <c r="L107" s="152"/>
    </row>
    <row r="108" spans="1:12" s="20" customFormat="1" ht="19.5" customHeight="1" x14ac:dyDescent="0.25">
      <c r="A108" s="209"/>
      <c r="D108" s="133"/>
      <c r="E108" s="133"/>
      <c r="G108" s="152"/>
      <c r="H108" s="152"/>
      <c r="I108" s="152"/>
      <c r="J108" s="152"/>
      <c r="K108" s="152"/>
      <c r="L108" s="152"/>
    </row>
    <row r="109" spans="1:12" s="20" customFormat="1" ht="19.5" customHeight="1" x14ac:dyDescent="0.25">
      <c r="A109" s="209"/>
      <c r="D109" s="133"/>
      <c r="E109" s="133"/>
      <c r="G109" s="152"/>
      <c r="H109" s="152"/>
      <c r="I109" s="152"/>
      <c r="J109" s="152"/>
      <c r="K109" s="152"/>
      <c r="L109" s="152"/>
    </row>
    <row r="110" spans="1:12" s="20" customFormat="1" ht="19.5" customHeight="1" x14ac:dyDescent="0.25">
      <c r="A110" s="209"/>
      <c r="D110" s="133"/>
      <c r="E110" s="133"/>
      <c r="G110" s="152"/>
      <c r="H110" s="152"/>
      <c r="I110" s="152"/>
      <c r="J110" s="152"/>
      <c r="K110" s="152"/>
      <c r="L110" s="152"/>
    </row>
    <row r="111" spans="1:12" s="20" customFormat="1" ht="19.5" customHeight="1" x14ac:dyDescent="0.25">
      <c r="A111" s="209"/>
      <c r="D111" s="133"/>
      <c r="E111" s="133"/>
      <c r="G111" s="152"/>
      <c r="H111" s="152"/>
      <c r="I111" s="152"/>
      <c r="J111" s="152"/>
      <c r="K111" s="152"/>
      <c r="L111" s="152"/>
    </row>
    <row r="112" spans="1:12" s="20" customFormat="1" ht="19.5" customHeight="1" x14ac:dyDescent="0.25">
      <c r="A112" s="209"/>
      <c r="D112" s="133"/>
      <c r="E112" s="133"/>
      <c r="G112" s="152"/>
      <c r="H112" s="152"/>
      <c r="I112" s="152"/>
      <c r="J112" s="152"/>
      <c r="K112" s="152"/>
      <c r="L112" s="152"/>
    </row>
    <row r="113" spans="1:12" s="20" customFormat="1" ht="19.5" customHeight="1" x14ac:dyDescent="0.25">
      <c r="A113" s="209"/>
      <c r="D113" s="133"/>
      <c r="E113" s="133"/>
      <c r="G113" s="152"/>
      <c r="H113" s="152"/>
      <c r="I113" s="152"/>
      <c r="J113" s="152"/>
      <c r="K113" s="152"/>
      <c r="L113" s="152"/>
    </row>
    <row r="114" spans="1:12" s="20" customFormat="1" ht="19.5" customHeight="1" x14ac:dyDescent="0.25">
      <c r="A114" s="209"/>
      <c r="D114" s="133"/>
      <c r="E114" s="133"/>
      <c r="G114" s="152"/>
      <c r="H114" s="152"/>
      <c r="I114" s="152"/>
      <c r="J114" s="152"/>
      <c r="K114" s="152"/>
      <c r="L114" s="152"/>
    </row>
    <row r="115" spans="1:12" s="20" customFormat="1" ht="19.5" customHeight="1" x14ac:dyDescent="0.25">
      <c r="A115" s="209"/>
      <c r="D115" s="133"/>
      <c r="E115" s="133"/>
      <c r="G115" s="152"/>
      <c r="H115" s="152"/>
      <c r="I115" s="152"/>
      <c r="J115" s="152"/>
      <c r="K115" s="152"/>
      <c r="L115" s="152"/>
    </row>
    <row r="116" spans="1:12" s="20" customFormat="1" ht="19.5" customHeight="1" x14ac:dyDescent="0.25">
      <c r="A116" s="209"/>
      <c r="D116" s="133"/>
      <c r="E116" s="133"/>
      <c r="G116" s="152"/>
      <c r="H116" s="152"/>
      <c r="I116" s="152"/>
      <c r="J116" s="152"/>
      <c r="K116" s="152"/>
      <c r="L116" s="152"/>
    </row>
    <row r="117" spans="1:12" s="20" customFormat="1" ht="19.5" customHeight="1" x14ac:dyDescent="0.25">
      <c r="A117" s="209"/>
      <c r="D117" s="133"/>
      <c r="E117" s="133"/>
      <c r="G117" s="152"/>
      <c r="H117" s="152"/>
      <c r="I117" s="152"/>
      <c r="J117" s="152"/>
      <c r="K117" s="152"/>
      <c r="L117" s="152"/>
    </row>
    <row r="118" spans="1:12" s="20" customFormat="1" ht="19.5" customHeight="1" x14ac:dyDescent="0.25">
      <c r="A118" s="209"/>
      <c r="D118" s="133"/>
      <c r="E118" s="133"/>
      <c r="G118" s="152"/>
      <c r="H118" s="152"/>
      <c r="I118" s="152"/>
      <c r="J118" s="152"/>
      <c r="K118" s="152"/>
      <c r="L118" s="152"/>
    </row>
    <row r="119" spans="1:12" s="20" customFormat="1" ht="19.5" customHeight="1" x14ac:dyDescent="0.25">
      <c r="A119" s="209"/>
      <c r="D119" s="133"/>
      <c r="E119" s="133"/>
      <c r="G119" s="152"/>
      <c r="H119" s="152"/>
      <c r="I119" s="152"/>
      <c r="J119" s="152"/>
      <c r="K119" s="152"/>
      <c r="L119" s="152"/>
    </row>
    <row r="120" spans="1:12" s="20" customFormat="1" ht="24.75" customHeight="1" x14ac:dyDescent="0.25">
      <c r="A120" s="209"/>
      <c r="D120" s="133"/>
      <c r="E120" s="133"/>
      <c r="G120" s="152"/>
      <c r="H120" s="152"/>
      <c r="I120" s="152"/>
      <c r="J120" s="152"/>
      <c r="K120" s="152"/>
      <c r="L120" s="152"/>
    </row>
    <row r="121" spans="1:12" s="20" customFormat="1" ht="12" customHeight="1" x14ac:dyDescent="0.25">
      <c r="A121" s="209"/>
      <c r="D121" s="133"/>
      <c r="E121" s="133"/>
      <c r="G121" s="152"/>
      <c r="H121" s="152"/>
      <c r="I121" s="152"/>
      <c r="J121" s="152"/>
      <c r="K121" s="152"/>
      <c r="L121" s="152"/>
    </row>
    <row r="122" spans="1:12" s="20" customFormat="1" ht="25.5" customHeight="1" x14ac:dyDescent="0.25">
      <c r="A122" s="209"/>
      <c r="D122" s="133"/>
      <c r="E122" s="133"/>
      <c r="G122" s="152"/>
      <c r="H122" s="152"/>
      <c r="I122" s="152"/>
      <c r="J122" s="152"/>
      <c r="K122" s="152"/>
      <c r="L122" s="152"/>
    </row>
    <row r="123" spans="1:12" s="20" customFormat="1" ht="19.5" customHeight="1" x14ac:dyDescent="0.25">
      <c r="A123" s="209"/>
      <c r="D123" s="133"/>
      <c r="E123" s="133"/>
      <c r="G123" s="152"/>
      <c r="H123" s="152"/>
      <c r="I123" s="152"/>
      <c r="J123" s="152"/>
      <c r="K123" s="152"/>
      <c r="L123" s="152"/>
    </row>
    <row r="124" spans="1:12" s="20" customFormat="1" ht="19.5" customHeight="1" x14ac:dyDescent="0.25">
      <c r="A124" s="209"/>
      <c r="D124" s="133"/>
      <c r="E124" s="133"/>
      <c r="G124" s="152"/>
      <c r="H124" s="152"/>
      <c r="I124" s="152"/>
      <c r="J124" s="152"/>
      <c r="K124" s="152"/>
      <c r="L124" s="152"/>
    </row>
    <row r="125" spans="1:12" s="20" customFormat="1" ht="19.5" customHeight="1" x14ac:dyDescent="0.25">
      <c r="A125" s="209"/>
      <c r="D125" s="133"/>
      <c r="E125" s="133"/>
      <c r="G125" s="152"/>
      <c r="H125" s="152"/>
      <c r="I125" s="152"/>
      <c r="J125" s="152"/>
      <c r="K125" s="152"/>
      <c r="L125" s="152"/>
    </row>
    <row r="126" spans="1:12" s="20" customFormat="1" ht="19.5" customHeight="1" x14ac:dyDescent="0.25">
      <c r="A126" s="209"/>
      <c r="D126" s="133"/>
      <c r="E126" s="133"/>
      <c r="G126" s="152"/>
      <c r="H126" s="152"/>
      <c r="I126" s="152"/>
      <c r="J126" s="152"/>
      <c r="K126" s="152"/>
      <c r="L126" s="152"/>
    </row>
    <row r="127" spans="1:12" s="20" customFormat="1" ht="19.5" customHeight="1" x14ac:dyDescent="0.25">
      <c r="A127" s="209"/>
      <c r="D127" s="133"/>
      <c r="E127" s="133"/>
      <c r="G127" s="152"/>
      <c r="H127" s="152"/>
      <c r="I127" s="152"/>
      <c r="J127" s="152"/>
      <c r="K127" s="152"/>
      <c r="L127" s="152"/>
    </row>
    <row r="128" spans="1:12" s="20" customFormat="1" ht="19.5" customHeight="1" x14ac:dyDescent="0.25">
      <c r="A128" s="209"/>
      <c r="D128" s="133"/>
      <c r="E128" s="133"/>
      <c r="G128" s="152"/>
      <c r="H128" s="152"/>
      <c r="I128" s="152"/>
      <c r="J128" s="152"/>
      <c r="K128" s="152"/>
      <c r="L128" s="152"/>
    </row>
    <row r="129" spans="1:28" s="20" customFormat="1" ht="19.5" customHeight="1" x14ac:dyDescent="0.25">
      <c r="A129" s="209"/>
      <c r="D129" s="133"/>
      <c r="E129" s="133"/>
      <c r="G129" s="152"/>
      <c r="H129" s="152"/>
      <c r="I129" s="152"/>
      <c r="J129" s="152"/>
      <c r="K129" s="152"/>
      <c r="L129" s="152"/>
    </row>
    <row r="130" spans="1:28" s="20" customFormat="1" ht="19.5" customHeight="1" x14ac:dyDescent="0.25">
      <c r="A130" s="209"/>
      <c r="D130" s="133"/>
      <c r="E130" s="133"/>
      <c r="G130" s="152"/>
      <c r="H130" s="152"/>
      <c r="I130" s="152"/>
      <c r="J130" s="152"/>
      <c r="K130" s="152"/>
      <c r="L130" s="152"/>
    </row>
    <row r="131" spans="1:28" s="20" customFormat="1" ht="19.5" customHeight="1" x14ac:dyDescent="0.25">
      <c r="A131" s="209"/>
      <c r="D131" s="133"/>
      <c r="E131" s="133"/>
      <c r="G131" s="152"/>
      <c r="H131" s="152"/>
      <c r="I131" s="152"/>
      <c r="J131" s="152"/>
      <c r="K131" s="152"/>
      <c r="L131" s="152"/>
    </row>
    <row r="132" spans="1:28" s="20" customFormat="1" ht="19.5" customHeight="1" x14ac:dyDescent="0.25">
      <c r="A132" s="209"/>
      <c r="D132" s="133"/>
      <c r="E132" s="133"/>
      <c r="G132" s="152"/>
      <c r="H132" s="152"/>
      <c r="I132" s="152"/>
      <c r="J132" s="152"/>
      <c r="K132" s="152"/>
      <c r="L132" s="152"/>
    </row>
    <row r="133" spans="1:28" s="20" customFormat="1" ht="19.5" customHeight="1" x14ac:dyDescent="0.25">
      <c r="A133" s="209"/>
      <c r="D133" s="133"/>
      <c r="E133" s="133"/>
      <c r="G133" s="152"/>
      <c r="H133" s="152"/>
      <c r="I133" s="152"/>
      <c r="J133" s="152"/>
      <c r="K133" s="152"/>
      <c r="L133" s="152"/>
    </row>
    <row r="134" spans="1:28" s="20" customFormat="1" ht="19.5" customHeight="1" x14ac:dyDescent="0.25">
      <c r="A134" s="209"/>
      <c r="D134" s="133"/>
      <c r="E134" s="133"/>
      <c r="G134" s="152"/>
      <c r="H134" s="152"/>
      <c r="I134" s="152"/>
      <c r="J134" s="152"/>
      <c r="K134" s="152"/>
      <c r="L134" s="152"/>
    </row>
    <row r="135" spans="1:28" s="20" customFormat="1" ht="19.5" customHeight="1" x14ac:dyDescent="0.25">
      <c r="A135" s="209"/>
      <c r="D135" s="133"/>
      <c r="E135" s="133"/>
      <c r="G135" s="152"/>
      <c r="H135" s="152"/>
      <c r="I135" s="152"/>
      <c r="J135" s="152"/>
      <c r="K135" s="152"/>
      <c r="L135" s="152"/>
    </row>
    <row r="136" spans="1:28" s="20" customFormat="1" x14ac:dyDescent="0.25">
      <c r="A136" s="209"/>
      <c r="D136" s="133"/>
      <c r="E136" s="133"/>
      <c r="G136" s="152"/>
      <c r="H136" s="152"/>
      <c r="I136" s="152"/>
      <c r="J136" s="152"/>
      <c r="K136" s="152"/>
      <c r="L136" s="152"/>
    </row>
    <row r="137" spans="1:28" s="20" customFormat="1" x14ac:dyDescent="0.25">
      <c r="A137" s="209"/>
      <c r="D137" s="133"/>
      <c r="E137" s="133"/>
      <c r="G137" s="152"/>
      <c r="H137" s="152"/>
      <c r="I137" s="152"/>
      <c r="J137" s="152"/>
      <c r="K137" s="152"/>
      <c r="L137" s="152"/>
    </row>
    <row r="138" spans="1:28" s="20" customFormat="1" x14ac:dyDescent="0.25">
      <c r="A138" s="209"/>
      <c r="D138" s="133"/>
      <c r="E138" s="133"/>
      <c r="G138" s="152"/>
      <c r="H138" s="152"/>
      <c r="I138" s="152"/>
      <c r="J138" s="152"/>
      <c r="K138" s="152"/>
      <c r="L138" s="152"/>
    </row>
    <row r="139" spans="1:28" x14ac:dyDescent="0.25">
      <c r="A139" s="209"/>
      <c r="D139" s="134"/>
      <c r="E139" s="134"/>
      <c r="G139" s="152"/>
      <c r="H139" s="152"/>
      <c r="I139" s="152"/>
      <c r="J139" s="152"/>
      <c r="K139" s="152"/>
      <c r="L139" s="152"/>
      <c r="M139" s="20"/>
      <c r="N139" s="20"/>
      <c r="O139" s="20"/>
      <c r="P139" s="20"/>
      <c r="Q139" s="20"/>
      <c r="R139" s="20"/>
      <c r="S139" s="20"/>
      <c r="T139" s="20"/>
      <c r="U139" s="20"/>
      <c r="V139" s="20"/>
      <c r="W139" s="20"/>
      <c r="X139" s="20"/>
      <c r="Y139" s="20"/>
      <c r="Z139" s="20"/>
      <c r="AA139" s="20"/>
      <c r="AB139" s="20"/>
    </row>
    <row r="140" spans="1:28" x14ac:dyDescent="0.25">
      <c r="A140" s="209"/>
      <c r="D140" s="134"/>
      <c r="E140" s="134"/>
      <c r="G140" s="152"/>
      <c r="H140" s="152"/>
      <c r="I140" s="152"/>
      <c r="J140" s="152"/>
      <c r="K140" s="152"/>
      <c r="L140" s="152"/>
      <c r="M140" s="20"/>
      <c r="N140" s="20"/>
      <c r="O140" s="20"/>
      <c r="P140" s="20"/>
      <c r="Q140" s="20"/>
      <c r="R140" s="20"/>
      <c r="S140" s="20"/>
      <c r="T140" s="20"/>
      <c r="U140" s="20"/>
      <c r="V140" s="20"/>
      <c r="W140" s="20"/>
      <c r="X140" s="20"/>
      <c r="Y140" s="20"/>
      <c r="Z140" s="20"/>
      <c r="AA140" s="20"/>
      <c r="AB140" s="20"/>
    </row>
    <row r="141" spans="1:28" x14ac:dyDescent="0.25">
      <c r="A141" s="209"/>
      <c r="D141" s="134"/>
      <c r="E141" s="134"/>
      <c r="G141" s="152"/>
      <c r="H141" s="152"/>
      <c r="I141" s="152"/>
      <c r="J141" s="152"/>
      <c r="K141" s="152"/>
      <c r="L141" s="152"/>
      <c r="M141" s="20"/>
      <c r="N141" s="20"/>
      <c r="O141" s="20"/>
      <c r="P141" s="20"/>
      <c r="Q141" s="20"/>
      <c r="R141" s="20"/>
      <c r="S141" s="20"/>
      <c r="T141" s="20"/>
      <c r="U141" s="20"/>
      <c r="V141" s="20"/>
      <c r="W141" s="20"/>
      <c r="X141" s="20"/>
      <c r="Y141" s="20"/>
      <c r="Z141" s="20"/>
      <c r="AA141" s="20"/>
      <c r="AB141" s="20"/>
    </row>
    <row r="142" spans="1:28" x14ac:dyDescent="0.25">
      <c r="A142" s="209"/>
      <c r="D142" s="134"/>
      <c r="E142" s="134"/>
      <c r="G142" s="152"/>
      <c r="H142" s="152"/>
      <c r="I142" s="152"/>
      <c r="J142" s="152"/>
      <c r="K142" s="152"/>
      <c r="L142" s="152"/>
      <c r="M142" s="20"/>
      <c r="N142" s="20"/>
      <c r="O142" s="20"/>
      <c r="P142" s="20"/>
      <c r="Q142" s="20"/>
      <c r="R142" s="20"/>
      <c r="S142" s="20"/>
      <c r="T142" s="20"/>
      <c r="U142" s="20"/>
      <c r="V142" s="20"/>
      <c r="W142" s="20"/>
      <c r="X142" s="20"/>
      <c r="Y142" s="20"/>
      <c r="Z142" s="20"/>
      <c r="AA142" s="20"/>
      <c r="AB142" s="20"/>
    </row>
    <row r="143" spans="1:28" x14ac:dyDescent="0.25">
      <c r="A143" s="209"/>
      <c r="D143" s="134"/>
      <c r="E143" s="134"/>
      <c r="G143" s="152"/>
      <c r="H143" s="152"/>
      <c r="I143" s="152"/>
      <c r="J143" s="152"/>
      <c r="K143" s="152"/>
      <c r="L143" s="152"/>
      <c r="M143" s="20"/>
      <c r="N143" s="20"/>
      <c r="O143" s="20"/>
      <c r="P143" s="20"/>
      <c r="Q143" s="20"/>
      <c r="R143" s="20"/>
      <c r="S143" s="20"/>
      <c r="T143" s="20"/>
      <c r="U143" s="20"/>
      <c r="V143" s="20"/>
      <c r="W143" s="20"/>
      <c r="X143" s="20"/>
      <c r="Y143" s="20"/>
      <c r="Z143" s="20"/>
      <c r="AA143" s="20"/>
      <c r="AB143" s="20"/>
    </row>
    <row r="144" spans="1:28" x14ac:dyDescent="0.25">
      <c r="A144" s="209"/>
      <c r="D144" s="134"/>
      <c r="E144" s="134"/>
      <c r="G144" s="152"/>
      <c r="H144" s="152"/>
      <c r="I144" s="152"/>
      <c r="J144" s="152"/>
      <c r="K144" s="152"/>
      <c r="L144" s="152"/>
      <c r="M144" s="20"/>
      <c r="N144" s="20"/>
      <c r="O144" s="20"/>
      <c r="P144" s="20"/>
      <c r="Q144" s="20"/>
      <c r="R144" s="20"/>
      <c r="S144" s="20"/>
      <c r="T144" s="20"/>
      <c r="U144" s="20"/>
      <c r="V144" s="20"/>
      <c r="W144" s="20"/>
      <c r="X144" s="20"/>
      <c r="Y144" s="20"/>
      <c r="Z144" s="20"/>
      <c r="AA144" s="20"/>
      <c r="AB144" s="20"/>
    </row>
    <row r="145" spans="1:28" x14ac:dyDescent="0.25">
      <c r="A145" s="209"/>
      <c r="D145" s="134"/>
      <c r="E145" s="134"/>
      <c r="G145" s="152"/>
      <c r="H145" s="152"/>
      <c r="I145" s="152"/>
      <c r="J145" s="152"/>
      <c r="K145" s="152"/>
      <c r="L145" s="152"/>
      <c r="M145" s="20"/>
      <c r="N145" s="20"/>
      <c r="O145" s="20"/>
      <c r="P145" s="20"/>
      <c r="Q145" s="20"/>
      <c r="R145" s="20"/>
      <c r="S145" s="20"/>
      <c r="T145" s="20"/>
      <c r="U145" s="20"/>
      <c r="V145" s="20"/>
      <c r="W145" s="20"/>
      <c r="X145" s="20"/>
      <c r="Y145" s="20"/>
      <c r="Z145" s="20"/>
      <c r="AA145" s="20"/>
      <c r="AB145" s="20"/>
    </row>
    <row r="146" spans="1:28" x14ac:dyDescent="0.25">
      <c r="A146" s="209"/>
      <c r="D146" s="134"/>
      <c r="E146" s="134"/>
      <c r="G146" s="152"/>
      <c r="H146" s="152"/>
      <c r="I146" s="152"/>
      <c r="J146" s="152"/>
      <c r="K146" s="152"/>
      <c r="L146" s="152"/>
      <c r="M146" s="20"/>
      <c r="N146" s="20"/>
      <c r="O146" s="20"/>
      <c r="P146" s="20"/>
      <c r="Q146" s="20"/>
      <c r="R146" s="20"/>
      <c r="S146" s="20"/>
      <c r="T146" s="20"/>
      <c r="U146" s="20"/>
      <c r="V146" s="20"/>
      <c r="W146" s="20"/>
      <c r="X146" s="20"/>
      <c r="Y146" s="20"/>
      <c r="Z146" s="20"/>
      <c r="AA146" s="20"/>
      <c r="AB146" s="20"/>
    </row>
    <row r="147" spans="1:28" x14ac:dyDescent="0.25">
      <c r="A147" s="209"/>
      <c r="D147" s="134"/>
      <c r="E147" s="134"/>
      <c r="G147" s="152"/>
      <c r="H147" s="152"/>
      <c r="I147" s="152"/>
      <c r="J147" s="152"/>
      <c r="K147" s="152"/>
      <c r="L147" s="152"/>
      <c r="M147" s="20"/>
      <c r="N147" s="20"/>
      <c r="O147" s="20"/>
      <c r="P147" s="20"/>
      <c r="Q147" s="20"/>
      <c r="R147" s="20"/>
      <c r="S147" s="20"/>
      <c r="T147" s="20"/>
      <c r="U147" s="20"/>
      <c r="V147" s="20"/>
      <c r="W147" s="20"/>
      <c r="X147" s="20"/>
      <c r="Y147" s="20"/>
      <c r="Z147" s="20"/>
      <c r="AA147" s="20"/>
      <c r="AB147" s="20"/>
    </row>
    <row r="148" spans="1:28" x14ac:dyDescent="0.25">
      <c r="A148" s="209"/>
      <c r="D148" s="134"/>
      <c r="E148" s="134"/>
      <c r="G148" s="152"/>
      <c r="H148" s="152"/>
      <c r="I148" s="152"/>
      <c r="J148" s="152"/>
      <c r="K148" s="152"/>
      <c r="L148" s="152"/>
      <c r="M148" s="20"/>
      <c r="N148" s="20"/>
      <c r="O148" s="20"/>
      <c r="P148" s="20"/>
      <c r="Q148" s="20"/>
      <c r="R148" s="20"/>
      <c r="S148" s="20"/>
      <c r="T148" s="20"/>
      <c r="U148" s="20"/>
      <c r="V148" s="20"/>
      <c r="W148" s="20"/>
      <c r="X148" s="20"/>
      <c r="Y148" s="20"/>
      <c r="Z148" s="20"/>
      <c r="AA148" s="20"/>
      <c r="AB148" s="20"/>
    </row>
    <row r="149" spans="1:28" x14ac:dyDescent="0.25">
      <c r="A149" s="209"/>
      <c r="D149" s="134"/>
      <c r="E149" s="134"/>
      <c r="G149" s="152"/>
      <c r="H149" s="152"/>
      <c r="I149" s="152"/>
      <c r="J149" s="152"/>
      <c r="K149" s="152"/>
      <c r="L149" s="152"/>
      <c r="M149" s="20"/>
      <c r="N149" s="20"/>
      <c r="O149" s="20"/>
      <c r="P149" s="20"/>
      <c r="Q149" s="20"/>
      <c r="R149" s="20"/>
      <c r="S149" s="20"/>
      <c r="T149" s="20"/>
      <c r="U149" s="20"/>
      <c r="V149" s="20"/>
      <c r="W149" s="20"/>
      <c r="X149" s="20"/>
      <c r="Y149" s="20"/>
      <c r="Z149" s="20"/>
      <c r="AA149" s="20"/>
      <c r="AB149" s="20"/>
    </row>
    <row r="150" spans="1:28" x14ac:dyDescent="0.25">
      <c r="A150" s="209"/>
      <c r="D150" s="134"/>
      <c r="E150" s="134"/>
      <c r="G150" s="152"/>
      <c r="H150" s="152"/>
      <c r="I150" s="152"/>
      <c r="J150" s="152"/>
      <c r="K150" s="152"/>
      <c r="L150" s="152"/>
      <c r="M150" s="20"/>
      <c r="N150" s="20"/>
      <c r="O150" s="20"/>
      <c r="P150" s="20"/>
      <c r="Q150" s="20"/>
      <c r="R150" s="20"/>
      <c r="S150" s="20"/>
      <c r="T150" s="20"/>
      <c r="U150" s="20"/>
      <c r="V150" s="20"/>
      <c r="W150" s="20"/>
      <c r="X150" s="20"/>
      <c r="Y150" s="20"/>
      <c r="Z150" s="20"/>
      <c r="AA150" s="20"/>
      <c r="AB150" s="20"/>
    </row>
    <row r="151" spans="1:28" x14ac:dyDescent="0.25">
      <c r="A151" s="209"/>
      <c r="D151" s="134"/>
      <c r="E151" s="134"/>
      <c r="G151" s="152"/>
      <c r="H151" s="152"/>
      <c r="I151" s="152"/>
      <c r="J151" s="152"/>
      <c r="K151" s="152"/>
      <c r="L151" s="152"/>
      <c r="M151" s="20"/>
      <c r="N151" s="20"/>
      <c r="O151" s="20"/>
      <c r="P151" s="20"/>
      <c r="Q151" s="20"/>
      <c r="R151" s="20"/>
      <c r="S151" s="20"/>
      <c r="T151" s="20"/>
      <c r="U151" s="20"/>
      <c r="V151" s="20"/>
      <c r="W151" s="20"/>
      <c r="X151" s="20"/>
      <c r="Y151" s="20"/>
      <c r="Z151" s="20"/>
      <c r="AA151" s="20"/>
      <c r="AB151" s="20"/>
    </row>
    <row r="152" spans="1:28" x14ac:dyDescent="0.25">
      <c r="A152" s="209"/>
      <c r="D152" s="134"/>
      <c r="E152" s="134"/>
      <c r="G152" s="152"/>
      <c r="H152" s="152"/>
      <c r="I152" s="152"/>
      <c r="J152" s="152"/>
      <c r="K152" s="152"/>
      <c r="L152" s="152"/>
      <c r="M152" s="20"/>
      <c r="N152" s="20"/>
      <c r="O152" s="20"/>
      <c r="P152" s="20"/>
      <c r="Q152" s="20"/>
      <c r="R152" s="20"/>
      <c r="S152" s="20"/>
      <c r="T152" s="20"/>
      <c r="U152" s="20"/>
      <c r="V152" s="20"/>
      <c r="W152" s="20"/>
      <c r="X152" s="20"/>
      <c r="Y152" s="20"/>
      <c r="Z152" s="20"/>
      <c r="AA152" s="20"/>
      <c r="AB152" s="20"/>
    </row>
    <row r="153" spans="1:28" x14ac:dyDescent="0.25">
      <c r="A153" s="209"/>
      <c r="D153" s="134"/>
      <c r="E153" s="134"/>
      <c r="G153" s="152"/>
      <c r="H153" s="152"/>
      <c r="I153" s="152"/>
      <c r="J153" s="152"/>
      <c r="K153" s="152"/>
      <c r="L153" s="152"/>
      <c r="M153" s="20"/>
      <c r="N153" s="20"/>
      <c r="O153" s="20"/>
      <c r="P153" s="20"/>
      <c r="Q153" s="20"/>
      <c r="R153" s="20"/>
      <c r="S153" s="20"/>
      <c r="T153" s="20"/>
      <c r="U153" s="20"/>
      <c r="V153" s="20"/>
      <c r="W153" s="20"/>
      <c r="X153" s="20"/>
      <c r="Y153" s="20"/>
      <c r="Z153" s="20"/>
      <c r="AA153" s="20"/>
      <c r="AB153" s="20"/>
    </row>
    <row r="154" spans="1:28" x14ac:dyDescent="0.25">
      <c r="A154" s="209"/>
      <c r="D154" s="134"/>
      <c r="E154" s="134"/>
      <c r="G154" s="152"/>
      <c r="H154" s="152"/>
      <c r="I154" s="152"/>
      <c r="J154" s="152"/>
      <c r="K154" s="152"/>
      <c r="L154" s="152"/>
      <c r="M154" s="20"/>
      <c r="N154" s="20"/>
      <c r="O154" s="20"/>
      <c r="P154" s="20"/>
      <c r="Q154" s="20"/>
      <c r="R154" s="20"/>
      <c r="S154" s="20"/>
      <c r="T154" s="20"/>
      <c r="U154" s="20"/>
      <c r="V154" s="20"/>
      <c r="W154" s="20"/>
      <c r="X154" s="20"/>
      <c r="Y154" s="20"/>
      <c r="Z154" s="20"/>
      <c r="AA154" s="20"/>
      <c r="AB154" s="20"/>
    </row>
    <row r="155" spans="1:28" x14ac:dyDescent="0.25">
      <c r="A155" s="209"/>
      <c r="D155" s="134"/>
      <c r="E155" s="134"/>
      <c r="G155" s="152"/>
      <c r="H155" s="152"/>
      <c r="I155" s="152"/>
      <c r="J155" s="152"/>
      <c r="K155" s="152"/>
      <c r="L155" s="152"/>
      <c r="M155" s="20"/>
      <c r="N155" s="20"/>
      <c r="O155" s="20"/>
      <c r="P155" s="20"/>
      <c r="Q155" s="20"/>
      <c r="R155" s="20"/>
      <c r="S155" s="20"/>
      <c r="T155" s="20"/>
      <c r="U155" s="20"/>
      <c r="V155" s="20"/>
      <c r="W155" s="20"/>
      <c r="X155" s="20"/>
      <c r="Y155" s="20"/>
      <c r="Z155" s="20"/>
      <c r="AA155" s="20"/>
      <c r="AB155" s="20"/>
    </row>
    <row r="156" spans="1:28" x14ac:dyDescent="0.25">
      <c r="A156" s="209"/>
      <c r="D156" s="134"/>
      <c r="E156" s="134"/>
      <c r="G156" s="152"/>
      <c r="H156" s="152"/>
      <c r="I156" s="152"/>
      <c r="J156" s="152"/>
      <c r="K156" s="152"/>
      <c r="L156" s="152"/>
      <c r="M156" s="20"/>
      <c r="N156" s="20"/>
      <c r="O156" s="20"/>
      <c r="P156" s="20"/>
      <c r="Q156" s="20"/>
      <c r="R156" s="20"/>
      <c r="S156" s="20"/>
      <c r="T156" s="20"/>
      <c r="U156" s="20"/>
      <c r="V156" s="20"/>
      <c r="W156" s="20"/>
      <c r="X156" s="20"/>
      <c r="Y156" s="20"/>
      <c r="Z156" s="20"/>
      <c r="AA156" s="20"/>
      <c r="AB156" s="20"/>
    </row>
    <row r="157" spans="1:28" x14ac:dyDescent="0.25">
      <c r="A157" s="209"/>
      <c r="D157" s="134"/>
      <c r="E157" s="134"/>
      <c r="G157" s="152"/>
      <c r="H157" s="152"/>
      <c r="I157" s="152"/>
      <c r="J157" s="152"/>
      <c r="K157" s="152"/>
      <c r="L157" s="152"/>
      <c r="M157" s="20"/>
      <c r="N157" s="20"/>
      <c r="O157" s="20"/>
      <c r="P157" s="20"/>
      <c r="Q157" s="20"/>
      <c r="R157" s="20"/>
      <c r="S157" s="20"/>
      <c r="T157" s="20"/>
      <c r="U157" s="20"/>
      <c r="V157" s="20"/>
      <c r="W157" s="20"/>
      <c r="X157" s="20"/>
      <c r="Y157" s="20"/>
      <c r="Z157" s="20"/>
      <c r="AA157" s="20"/>
      <c r="AB157" s="20"/>
    </row>
    <row r="158" spans="1:28" x14ac:dyDescent="0.25">
      <c r="A158" s="209"/>
      <c r="D158" s="134"/>
      <c r="E158" s="134"/>
      <c r="G158" s="152"/>
      <c r="H158" s="152"/>
      <c r="I158" s="152"/>
      <c r="J158" s="152"/>
      <c r="K158" s="152"/>
      <c r="L158" s="152"/>
      <c r="M158" s="20"/>
      <c r="N158" s="20"/>
      <c r="O158" s="20"/>
      <c r="P158" s="20"/>
      <c r="Q158" s="20"/>
      <c r="R158" s="20"/>
      <c r="S158" s="20"/>
      <c r="T158" s="20"/>
      <c r="U158" s="20"/>
      <c r="V158" s="20"/>
      <c r="W158" s="20"/>
      <c r="X158" s="20"/>
      <c r="Y158" s="20"/>
      <c r="Z158" s="20"/>
      <c r="AA158" s="20"/>
      <c r="AB158" s="20"/>
    </row>
    <row r="159" spans="1:28" x14ac:dyDescent="0.25">
      <c r="A159" s="209"/>
      <c r="D159" s="134"/>
      <c r="E159" s="134"/>
      <c r="G159" s="152"/>
      <c r="H159" s="152"/>
      <c r="I159" s="152"/>
      <c r="J159" s="152"/>
      <c r="K159" s="152"/>
      <c r="L159" s="152"/>
      <c r="M159" s="20"/>
      <c r="N159" s="20"/>
      <c r="O159" s="20"/>
      <c r="P159" s="20"/>
      <c r="Q159" s="20"/>
      <c r="R159" s="20"/>
      <c r="S159" s="20"/>
      <c r="T159" s="20"/>
      <c r="U159" s="20"/>
      <c r="V159" s="20"/>
      <c r="W159" s="20"/>
      <c r="X159" s="20"/>
      <c r="Y159" s="20"/>
      <c r="Z159" s="20"/>
      <c r="AA159" s="20"/>
      <c r="AB159" s="20"/>
    </row>
    <row r="160" spans="1:28" x14ac:dyDescent="0.25">
      <c r="A160" s="209"/>
      <c r="D160" s="134"/>
      <c r="E160" s="134"/>
      <c r="G160" s="152"/>
      <c r="H160" s="152"/>
      <c r="I160" s="152"/>
      <c r="J160" s="152"/>
      <c r="K160" s="152"/>
      <c r="L160" s="152"/>
      <c r="M160" s="20"/>
      <c r="N160" s="20"/>
      <c r="O160" s="20"/>
      <c r="P160" s="20"/>
      <c r="Q160" s="20"/>
      <c r="R160" s="20"/>
      <c r="S160" s="20"/>
      <c r="T160" s="20"/>
      <c r="U160" s="20"/>
      <c r="V160" s="20"/>
      <c r="W160" s="20"/>
      <c r="X160" s="20"/>
      <c r="Y160" s="20"/>
      <c r="Z160" s="20"/>
      <c r="AA160" s="20"/>
      <c r="AB160" s="20"/>
    </row>
    <row r="161" spans="1:28" x14ac:dyDescent="0.25">
      <c r="A161" s="209"/>
      <c r="D161" s="134"/>
      <c r="E161" s="134"/>
      <c r="G161" s="152"/>
      <c r="H161" s="152"/>
      <c r="I161" s="152"/>
      <c r="J161" s="152"/>
      <c r="K161" s="152"/>
      <c r="L161" s="152"/>
      <c r="M161" s="20"/>
      <c r="N161" s="20"/>
      <c r="O161" s="20"/>
      <c r="P161" s="20"/>
      <c r="Q161" s="20"/>
      <c r="R161" s="20"/>
      <c r="S161" s="20"/>
      <c r="T161" s="20"/>
      <c r="U161" s="20"/>
      <c r="V161" s="20"/>
      <c r="W161" s="20"/>
      <c r="X161" s="20"/>
      <c r="Y161" s="20"/>
      <c r="Z161" s="20"/>
      <c r="AA161" s="20"/>
      <c r="AB161" s="20"/>
    </row>
    <row r="162" spans="1:28" x14ac:dyDescent="0.25">
      <c r="A162" s="209"/>
      <c r="D162" s="134"/>
      <c r="E162" s="134"/>
      <c r="G162" s="152"/>
      <c r="H162" s="152"/>
      <c r="I162" s="152"/>
      <c r="J162" s="152"/>
      <c r="K162" s="152"/>
      <c r="L162" s="152"/>
      <c r="M162" s="20"/>
      <c r="N162" s="20"/>
      <c r="O162" s="20"/>
      <c r="P162" s="20"/>
      <c r="Q162" s="20"/>
      <c r="R162" s="20"/>
      <c r="S162" s="20"/>
      <c r="T162" s="20"/>
      <c r="U162" s="20"/>
      <c r="V162" s="20"/>
      <c r="W162" s="20"/>
      <c r="X162" s="20"/>
      <c r="Y162" s="20"/>
      <c r="Z162" s="20"/>
      <c r="AA162" s="20"/>
      <c r="AB162" s="20"/>
    </row>
    <row r="163" spans="1:28" x14ac:dyDescent="0.25">
      <c r="A163" s="209"/>
      <c r="D163" s="134"/>
      <c r="E163" s="134"/>
      <c r="G163" s="152"/>
      <c r="H163" s="152"/>
      <c r="I163" s="152"/>
      <c r="J163" s="152"/>
      <c r="K163" s="152"/>
      <c r="L163" s="152"/>
      <c r="M163" s="20"/>
      <c r="N163" s="20"/>
      <c r="O163" s="20"/>
      <c r="P163" s="20"/>
      <c r="Q163" s="20"/>
      <c r="R163" s="20"/>
      <c r="S163" s="20"/>
      <c r="T163" s="20"/>
      <c r="U163" s="20"/>
      <c r="V163" s="20"/>
      <c r="W163" s="20"/>
      <c r="X163" s="20"/>
      <c r="Y163" s="20"/>
      <c r="Z163" s="20"/>
      <c r="AA163" s="20"/>
      <c r="AB163" s="20"/>
    </row>
    <row r="164" spans="1:28" x14ac:dyDescent="0.25">
      <c r="A164" s="209"/>
      <c r="D164" s="134"/>
      <c r="E164" s="134"/>
      <c r="G164" s="152"/>
      <c r="H164" s="152"/>
      <c r="I164" s="152"/>
      <c r="J164" s="152"/>
      <c r="K164" s="152"/>
      <c r="L164" s="152"/>
      <c r="M164" s="20"/>
      <c r="N164" s="20"/>
      <c r="O164" s="20"/>
      <c r="P164" s="20"/>
      <c r="Q164" s="20"/>
      <c r="R164" s="20"/>
      <c r="S164" s="20"/>
      <c r="T164" s="20"/>
      <c r="U164" s="20"/>
      <c r="V164" s="20"/>
      <c r="W164" s="20"/>
      <c r="X164" s="20"/>
      <c r="Y164" s="20"/>
      <c r="Z164" s="20"/>
      <c r="AA164" s="20"/>
      <c r="AB164" s="20"/>
    </row>
    <row r="165" spans="1:28" x14ac:dyDescent="0.25">
      <c r="A165" s="209"/>
      <c r="D165" s="134"/>
      <c r="E165" s="134"/>
      <c r="G165" s="152"/>
      <c r="H165" s="152"/>
      <c r="I165" s="152"/>
      <c r="J165" s="152"/>
      <c r="K165" s="152"/>
      <c r="L165" s="152"/>
      <c r="M165" s="20"/>
      <c r="N165" s="20"/>
      <c r="O165" s="20"/>
      <c r="P165" s="20"/>
      <c r="Q165" s="20"/>
      <c r="R165" s="20"/>
      <c r="S165" s="20"/>
      <c r="T165" s="20"/>
      <c r="U165" s="20"/>
      <c r="V165" s="20"/>
      <c r="W165" s="20"/>
      <c r="X165" s="20"/>
      <c r="Y165" s="20"/>
      <c r="Z165" s="20"/>
      <c r="AA165" s="20"/>
      <c r="AB165" s="20"/>
    </row>
    <row r="166" spans="1:28" x14ac:dyDescent="0.25">
      <c r="A166" s="209"/>
      <c r="D166" s="134"/>
      <c r="E166" s="134"/>
      <c r="G166" s="152"/>
      <c r="H166" s="152"/>
      <c r="I166" s="152"/>
      <c r="J166" s="152"/>
      <c r="K166" s="152"/>
      <c r="L166" s="152"/>
      <c r="M166" s="20"/>
      <c r="N166" s="20"/>
      <c r="O166" s="20"/>
      <c r="P166" s="20"/>
      <c r="Q166" s="20"/>
      <c r="R166" s="20"/>
      <c r="S166" s="20"/>
      <c r="T166" s="20"/>
      <c r="U166" s="20"/>
      <c r="V166" s="20"/>
      <c r="W166" s="20"/>
      <c r="X166" s="20"/>
      <c r="Y166" s="20"/>
      <c r="Z166" s="20"/>
      <c r="AA166" s="20"/>
      <c r="AB166" s="20"/>
    </row>
    <row r="167" spans="1:28" x14ac:dyDescent="0.25">
      <c r="A167" s="209"/>
      <c r="D167" s="134"/>
      <c r="E167" s="134"/>
      <c r="G167" s="152"/>
      <c r="H167" s="152"/>
      <c r="I167" s="152"/>
      <c r="J167" s="152"/>
      <c r="K167" s="152"/>
      <c r="L167" s="152"/>
      <c r="M167" s="20"/>
      <c r="N167" s="20"/>
      <c r="O167" s="20"/>
      <c r="P167" s="20"/>
      <c r="Q167" s="20"/>
      <c r="R167" s="20"/>
      <c r="S167" s="20"/>
      <c r="T167" s="20"/>
      <c r="U167" s="20"/>
      <c r="V167" s="20"/>
      <c r="W167" s="20"/>
      <c r="X167" s="20"/>
      <c r="Y167" s="20"/>
      <c r="Z167" s="20"/>
      <c r="AA167" s="20"/>
      <c r="AB167" s="20"/>
    </row>
    <row r="168" spans="1:28" x14ac:dyDescent="0.25">
      <c r="A168" s="209"/>
      <c r="D168" s="134"/>
      <c r="E168" s="134"/>
      <c r="G168" s="152"/>
      <c r="H168" s="152"/>
      <c r="I168" s="152"/>
      <c r="J168" s="152"/>
      <c r="K168" s="152"/>
      <c r="L168" s="152"/>
      <c r="M168" s="20"/>
      <c r="N168" s="20"/>
      <c r="O168" s="20"/>
      <c r="P168" s="20"/>
      <c r="Q168" s="20"/>
      <c r="R168" s="20"/>
      <c r="S168" s="20"/>
      <c r="T168" s="20"/>
      <c r="U168" s="20"/>
      <c r="V168" s="20"/>
      <c r="W168" s="20"/>
      <c r="X168" s="20"/>
      <c r="Y168" s="20"/>
      <c r="Z168" s="20"/>
      <c r="AA168" s="20"/>
      <c r="AB168" s="20"/>
    </row>
    <row r="169" spans="1:28" x14ac:dyDescent="0.25">
      <c r="A169" s="209"/>
      <c r="D169" s="134"/>
      <c r="E169" s="134"/>
      <c r="G169" s="152"/>
      <c r="H169" s="152"/>
      <c r="I169" s="152"/>
      <c r="J169" s="152"/>
      <c r="K169" s="152"/>
      <c r="L169" s="152"/>
      <c r="M169" s="20"/>
      <c r="N169" s="20"/>
      <c r="O169" s="20"/>
      <c r="P169" s="20"/>
      <c r="Q169" s="20"/>
      <c r="R169" s="20"/>
      <c r="S169" s="20"/>
      <c r="T169" s="20"/>
      <c r="U169" s="20"/>
      <c r="V169" s="20"/>
      <c r="W169" s="20"/>
      <c r="X169" s="20"/>
      <c r="Y169" s="20"/>
      <c r="Z169" s="20"/>
      <c r="AA169" s="20"/>
      <c r="AB169" s="20"/>
    </row>
    <row r="170" spans="1:28" x14ac:dyDescent="0.25">
      <c r="A170" s="209"/>
      <c r="D170" s="134"/>
      <c r="E170" s="134"/>
      <c r="G170" s="152"/>
      <c r="H170" s="152"/>
      <c r="I170" s="152"/>
      <c r="J170" s="152"/>
      <c r="K170" s="152"/>
      <c r="L170" s="152"/>
      <c r="M170" s="20"/>
      <c r="N170" s="20"/>
      <c r="O170" s="20"/>
      <c r="P170" s="20"/>
      <c r="Q170" s="20"/>
      <c r="R170" s="20"/>
      <c r="S170" s="20"/>
      <c r="T170" s="20"/>
      <c r="U170" s="20"/>
      <c r="V170" s="20"/>
      <c r="W170" s="20"/>
      <c r="X170" s="20"/>
      <c r="Y170" s="20"/>
      <c r="Z170" s="20"/>
      <c r="AA170" s="20"/>
      <c r="AB170" s="20"/>
    </row>
    <row r="171" spans="1:28" x14ac:dyDescent="0.25">
      <c r="A171" s="209"/>
      <c r="D171" s="134"/>
      <c r="E171" s="134"/>
      <c r="G171" s="152"/>
      <c r="H171" s="152"/>
      <c r="I171" s="152"/>
      <c r="J171" s="152"/>
      <c r="K171" s="152"/>
      <c r="L171" s="152"/>
      <c r="M171" s="20"/>
      <c r="N171" s="20"/>
      <c r="O171" s="20"/>
      <c r="P171" s="20"/>
      <c r="Q171" s="20"/>
      <c r="R171" s="20"/>
      <c r="S171" s="20"/>
      <c r="T171" s="20"/>
      <c r="U171" s="20"/>
      <c r="V171" s="20"/>
      <c r="W171" s="20"/>
      <c r="X171" s="20"/>
      <c r="Y171" s="20"/>
      <c r="Z171" s="20"/>
      <c r="AA171" s="20"/>
      <c r="AB171" s="20"/>
    </row>
    <row r="172" spans="1:28" x14ac:dyDescent="0.25">
      <c r="A172" s="209"/>
      <c r="D172" s="134"/>
      <c r="E172" s="134"/>
      <c r="G172" s="152"/>
      <c r="H172" s="152"/>
      <c r="I172" s="152"/>
      <c r="J172" s="152"/>
      <c r="K172" s="152"/>
      <c r="L172" s="152"/>
      <c r="M172" s="20"/>
      <c r="N172" s="20"/>
      <c r="O172" s="20"/>
      <c r="P172" s="20"/>
      <c r="Q172" s="20"/>
      <c r="R172" s="20"/>
      <c r="S172" s="20"/>
      <c r="T172" s="20"/>
      <c r="U172" s="20"/>
      <c r="V172" s="20"/>
      <c r="W172" s="20"/>
      <c r="X172" s="20"/>
      <c r="Y172" s="20"/>
      <c r="Z172" s="20"/>
      <c r="AA172" s="20"/>
      <c r="AB172" s="20"/>
    </row>
    <row r="173" spans="1:28" x14ac:dyDescent="0.25">
      <c r="A173" s="209"/>
      <c r="D173" s="134"/>
      <c r="E173" s="134"/>
      <c r="G173" s="152"/>
      <c r="H173" s="152"/>
      <c r="I173" s="152"/>
      <c r="J173" s="152"/>
      <c r="K173" s="152"/>
      <c r="L173" s="152"/>
      <c r="M173" s="20"/>
      <c r="N173" s="20"/>
      <c r="O173" s="20"/>
      <c r="P173" s="20"/>
      <c r="Q173" s="20"/>
      <c r="R173" s="20"/>
      <c r="S173" s="20"/>
      <c r="T173" s="20"/>
      <c r="U173" s="20"/>
      <c r="V173" s="20"/>
      <c r="W173" s="20"/>
      <c r="X173" s="20"/>
      <c r="Y173" s="20"/>
      <c r="Z173" s="20"/>
      <c r="AA173" s="20"/>
      <c r="AB173" s="20"/>
    </row>
    <row r="174" spans="1:28" x14ac:dyDescent="0.25">
      <c r="A174" s="209"/>
      <c r="D174" s="134"/>
      <c r="E174" s="134"/>
      <c r="G174" s="152"/>
      <c r="H174" s="152"/>
      <c r="I174" s="152"/>
      <c r="J174" s="152"/>
      <c r="K174" s="152"/>
      <c r="L174" s="152"/>
      <c r="M174" s="20"/>
      <c r="N174" s="20"/>
      <c r="O174" s="20"/>
      <c r="P174" s="20"/>
      <c r="Q174" s="20"/>
      <c r="R174" s="20"/>
      <c r="S174" s="20"/>
      <c r="T174" s="20"/>
      <c r="U174" s="20"/>
      <c r="V174" s="20"/>
      <c r="W174" s="20"/>
      <c r="X174" s="20"/>
      <c r="Y174" s="20"/>
      <c r="Z174" s="20"/>
      <c r="AA174" s="20"/>
      <c r="AB174" s="20"/>
    </row>
    <row r="175" spans="1:28" x14ac:dyDescent="0.25">
      <c r="A175" s="209"/>
      <c r="D175" s="134"/>
      <c r="E175" s="134"/>
      <c r="G175" s="152"/>
      <c r="H175" s="152"/>
      <c r="I175" s="152"/>
      <c r="J175" s="152"/>
      <c r="K175" s="152"/>
      <c r="L175" s="152"/>
      <c r="M175" s="20"/>
      <c r="N175" s="20"/>
      <c r="O175" s="20"/>
      <c r="P175" s="20"/>
      <c r="Q175" s="20"/>
      <c r="R175" s="20"/>
      <c r="S175" s="20"/>
      <c r="T175" s="20"/>
      <c r="U175" s="20"/>
      <c r="V175" s="20"/>
      <c r="W175" s="20"/>
      <c r="X175" s="20"/>
      <c r="Y175" s="20"/>
      <c r="Z175" s="20"/>
      <c r="AA175" s="20"/>
      <c r="AB175" s="20"/>
    </row>
    <row r="176" spans="1:28" x14ac:dyDescent="0.25">
      <c r="A176" s="209"/>
      <c r="D176" s="134"/>
      <c r="E176" s="134"/>
      <c r="G176" s="152"/>
      <c r="H176" s="152"/>
      <c r="I176" s="152"/>
      <c r="J176" s="152"/>
      <c r="K176" s="152"/>
      <c r="L176" s="152"/>
      <c r="M176" s="20"/>
      <c r="N176" s="20"/>
      <c r="O176" s="20"/>
      <c r="P176" s="20"/>
      <c r="Q176" s="20"/>
      <c r="R176" s="20"/>
      <c r="S176" s="20"/>
      <c r="T176" s="20"/>
      <c r="U176" s="20"/>
      <c r="V176" s="20"/>
      <c r="W176" s="20"/>
      <c r="X176" s="20"/>
      <c r="Y176" s="20"/>
      <c r="Z176" s="20"/>
      <c r="AA176" s="20"/>
      <c r="AB176" s="20"/>
    </row>
    <row r="177" spans="1:28" x14ac:dyDescent="0.25">
      <c r="A177" s="209"/>
      <c r="D177" s="134"/>
      <c r="E177" s="134"/>
      <c r="G177" s="152"/>
      <c r="H177" s="152"/>
      <c r="I177" s="152"/>
      <c r="J177" s="152"/>
      <c r="K177" s="152"/>
      <c r="L177" s="152"/>
      <c r="M177" s="20"/>
      <c r="N177" s="20"/>
      <c r="O177" s="20"/>
      <c r="P177" s="20"/>
      <c r="Q177" s="20"/>
      <c r="R177" s="20"/>
      <c r="S177" s="20"/>
      <c r="T177" s="20"/>
      <c r="U177" s="20"/>
      <c r="V177" s="20"/>
      <c r="W177" s="20"/>
      <c r="X177" s="20"/>
      <c r="Y177" s="20"/>
      <c r="Z177" s="20"/>
      <c r="AA177" s="20"/>
      <c r="AB177" s="20"/>
    </row>
    <row r="178" spans="1:28" x14ac:dyDescent="0.25">
      <c r="A178" s="209"/>
      <c r="D178" s="134"/>
      <c r="E178" s="134"/>
      <c r="G178" s="152"/>
      <c r="H178" s="152"/>
      <c r="I178" s="152"/>
      <c r="J178" s="152"/>
      <c r="K178" s="152"/>
      <c r="L178" s="152"/>
      <c r="M178" s="20"/>
      <c r="N178" s="20"/>
      <c r="O178" s="20"/>
      <c r="P178" s="20"/>
      <c r="Q178" s="20"/>
      <c r="R178" s="20"/>
      <c r="S178" s="20"/>
      <c r="T178" s="20"/>
      <c r="U178" s="20"/>
      <c r="V178" s="20"/>
      <c r="W178" s="20"/>
      <c r="X178" s="20"/>
      <c r="Y178" s="20"/>
      <c r="Z178" s="20"/>
      <c r="AA178" s="20"/>
      <c r="AB178" s="20"/>
    </row>
    <row r="179" spans="1:28" x14ac:dyDescent="0.25">
      <c r="A179" s="209"/>
      <c r="D179" s="134"/>
      <c r="E179" s="134"/>
      <c r="G179" s="152"/>
      <c r="H179" s="152"/>
      <c r="I179" s="152"/>
      <c r="J179" s="152"/>
      <c r="K179" s="152"/>
      <c r="L179" s="152"/>
      <c r="M179" s="20"/>
      <c r="N179" s="20"/>
      <c r="O179" s="20"/>
      <c r="P179" s="20"/>
      <c r="Q179" s="20"/>
      <c r="R179" s="20"/>
      <c r="S179" s="20"/>
      <c r="T179" s="20"/>
      <c r="U179" s="20"/>
      <c r="V179" s="20"/>
      <c r="W179" s="20"/>
      <c r="X179" s="20"/>
      <c r="Y179" s="20"/>
      <c r="Z179" s="20"/>
      <c r="AA179" s="20"/>
      <c r="AB179" s="20"/>
    </row>
    <row r="180" spans="1:28" x14ac:dyDescent="0.25">
      <c r="A180" s="209"/>
      <c r="D180" s="134"/>
      <c r="E180" s="134"/>
      <c r="G180" s="152"/>
      <c r="H180" s="152"/>
      <c r="I180" s="152"/>
      <c r="J180" s="152"/>
      <c r="K180" s="152"/>
      <c r="L180" s="152"/>
      <c r="M180" s="20"/>
      <c r="N180" s="20"/>
      <c r="O180" s="20"/>
      <c r="P180" s="20"/>
      <c r="Q180" s="20"/>
      <c r="R180" s="20"/>
      <c r="S180" s="20"/>
      <c r="T180" s="20"/>
      <c r="U180" s="20"/>
      <c r="V180" s="20"/>
      <c r="W180" s="20"/>
      <c r="X180" s="20"/>
      <c r="Y180" s="20"/>
      <c r="Z180" s="20"/>
      <c r="AA180" s="20"/>
      <c r="AB180" s="20"/>
    </row>
    <row r="181" spans="1:28" x14ac:dyDescent="0.25">
      <c r="A181" s="209"/>
      <c r="D181" s="134"/>
      <c r="E181" s="134"/>
      <c r="G181" s="152"/>
      <c r="H181" s="152"/>
      <c r="I181" s="152"/>
      <c r="J181" s="152"/>
      <c r="K181" s="152"/>
      <c r="L181" s="152"/>
      <c r="M181" s="20"/>
      <c r="N181" s="20"/>
      <c r="O181" s="20"/>
      <c r="P181" s="20"/>
      <c r="Q181" s="20"/>
      <c r="R181" s="20"/>
      <c r="S181" s="20"/>
      <c r="T181" s="20"/>
      <c r="U181" s="20"/>
      <c r="V181" s="20"/>
      <c r="W181" s="20"/>
      <c r="X181" s="20"/>
      <c r="Y181" s="20"/>
      <c r="Z181" s="20"/>
      <c r="AA181" s="20"/>
      <c r="AB181" s="20"/>
    </row>
    <row r="182" spans="1:28" x14ac:dyDescent="0.25">
      <c r="A182" s="209"/>
      <c r="D182" s="134"/>
      <c r="E182" s="134"/>
      <c r="G182" s="152"/>
      <c r="H182" s="152"/>
      <c r="I182" s="152"/>
      <c r="J182" s="152"/>
      <c r="K182" s="152"/>
      <c r="L182" s="152"/>
      <c r="M182" s="20"/>
      <c r="N182" s="20"/>
      <c r="O182" s="20"/>
      <c r="P182" s="20"/>
      <c r="Q182" s="20"/>
      <c r="R182" s="20"/>
      <c r="S182" s="20"/>
      <c r="T182" s="20"/>
      <c r="U182" s="20"/>
      <c r="V182" s="20"/>
      <c r="W182" s="20"/>
      <c r="X182" s="20"/>
      <c r="Y182" s="20"/>
      <c r="Z182" s="20"/>
      <c r="AA182" s="20"/>
      <c r="AB182" s="20"/>
    </row>
    <row r="183" spans="1:28" x14ac:dyDescent="0.25">
      <c r="A183" s="209"/>
      <c r="D183" s="134"/>
      <c r="E183" s="134"/>
      <c r="G183" s="152"/>
      <c r="H183" s="152"/>
      <c r="I183" s="152"/>
      <c r="J183" s="152"/>
      <c r="K183" s="152"/>
      <c r="L183" s="152"/>
      <c r="M183" s="20"/>
      <c r="N183" s="20"/>
      <c r="O183" s="20"/>
      <c r="P183" s="20"/>
      <c r="Q183" s="20"/>
      <c r="R183" s="20"/>
      <c r="S183" s="20"/>
      <c r="T183" s="20"/>
      <c r="U183" s="20"/>
      <c r="V183" s="20"/>
      <c r="W183" s="20"/>
      <c r="X183" s="20"/>
      <c r="Y183" s="20"/>
      <c r="Z183" s="20"/>
      <c r="AA183" s="20"/>
      <c r="AB183" s="20"/>
    </row>
    <row r="184" spans="1:28" x14ac:dyDescent="0.25">
      <c r="A184" s="209"/>
      <c r="D184" s="134"/>
      <c r="E184" s="134"/>
      <c r="G184" s="152"/>
      <c r="H184" s="152"/>
      <c r="I184" s="152"/>
      <c r="J184" s="152"/>
      <c r="K184" s="152"/>
      <c r="L184" s="152"/>
      <c r="M184" s="20"/>
      <c r="N184" s="20"/>
      <c r="O184" s="20"/>
      <c r="P184" s="20"/>
      <c r="Q184" s="20"/>
      <c r="R184" s="20"/>
      <c r="S184" s="20"/>
      <c r="T184" s="20"/>
      <c r="U184" s="20"/>
      <c r="V184" s="20"/>
      <c r="W184" s="20"/>
      <c r="X184" s="20"/>
      <c r="Y184" s="20"/>
      <c r="Z184" s="20"/>
      <c r="AA184" s="20"/>
      <c r="AB184" s="20"/>
    </row>
    <row r="185" spans="1:28" x14ac:dyDescent="0.25">
      <c r="A185" s="209"/>
      <c r="D185" s="134"/>
      <c r="E185" s="134"/>
      <c r="G185" s="152"/>
      <c r="H185" s="152"/>
      <c r="I185" s="152"/>
      <c r="J185" s="152"/>
      <c r="K185" s="152"/>
      <c r="L185" s="152"/>
      <c r="M185" s="20"/>
      <c r="N185" s="20"/>
      <c r="O185" s="20"/>
      <c r="P185" s="20"/>
      <c r="Q185" s="20"/>
      <c r="R185" s="20"/>
      <c r="S185" s="20"/>
      <c r="T185" s="20"/>
      <c r="U185" s="20"/>
      <c r="V185" s="20"/>
      <c r="W185" s="20"/>
      <c r="X185" s="20"/>
      <c r="Y185" s="20"/>
      <c r="Z185" s="20"/>
      <c r="AA185" s="20"/>
      <c r="AB185" s="20"/>
    </row>
    <row r="186" spans="1:28" x14ac:dyDescent="0.25">
      <c r="A186" s="209"/>
      <c r="D186" s="134"/>
      <c r="E186" s="134"/>
      <c r="G186" s="152"/>
      <c r="H186" s="152"/>
      <c r="I186" s="152"/>
      <c r="J186" s="152"/>
      <c r="K186" s="152"/>
      <c r="L186" s="152"/>
      <c r="M186" s="20"/>
      <c r="N186" s="20"/>
      <c r="O186" s="20"/>
      <c r="P186" s="20"/>
      <c r="Q186" s="20"/>
      <c r="R186" s="20"/>
      <c r="S186" s="20"/>
      <c r="T186" s="20"/>
      <c r="U186" s="20"/>
      <c r="V186" s="20"/>
      <c r="W186" s="20"/>
      <c r="X186" s="20"/>
      <c r="Y186" s="20"/>
      <c r="Z186" s="20"/>
      <c r="AA186" s="20"/>
      <c r="AB186" s="20"/>
    </row>
    <row r="187" spans="1:28" x14ac:dyDescent="0.25">
      <c r="A187" s="209"/>
      <c r="D187" s="134"/>
      <c r="E187" s="134"/>
      <c r="G187" s="152"/>
      <c r="H187" s="152"/>
      <c r="I187" s="152"/>
      <c r="J187" s="152"/>
      <c r="K187" s="152"/>
      <c r="L187" s="152"/>
      <c r="M187" s="20"/>
      <c r="N187" s="20"/>
      <c r="O187" s="20"/>
      <c r="P187" s="20"/>
      <c r="Q187" s="20"/>
      <c r="R187" s="20"/>
      <c r="S187" s="20"/>
      <c r="T187" s="20"/>
      <c r="U187" s="20"/>
      <c r="V187" s="20"/>
      <c r="W187" s="20"/>
      <c r="X187" s="20"/>
      <c r="Y187" s="20"/>
      <c r="Z187" s="20"/>
      <c r="AA187" s="20"/>
      <c r="AB187" s="20"/>
    </row>
    <row r="188" spans="1:28" x14ac:dyDescent="0.25">
      <c r="A188" s="209"/>
      <c r="D188" s="134"/>
      <c r="E188" s="134"/>
      <c r="G188" s="152"/>
      <c r="H188" s="152"/>
      <c r="I188" s="152"/>
      <c r="J188" s="152"/>
      <c r="K188" s="152"/>
      <c r="L188" s="152"/>
      <c r="M188" s="20"/>
      <c r="N188" s="20"/>
      <c r="O188" s="20"/>
      <c r="P188" s="20"/>
      <c r="Q188" s="20"/>
      <c r="R188" s="20"/>
      <c r="S188" s="20"/>
      <c r="T188" s="20"/>
      <c r="U188" s="20"/>
      <c r="V188" s="20"/>
      <c r="W188" s="20"/>
      <c r="X188" s="20"/>
      <c r="Y188" s="20"/>
      <c r="Z188" s="20"/>
      <c r="AA188" s="20"/>
      <c r="AB188" s="20"/>
    </row>
    <row r="189" spans="1:28" x14ac:dyDescent="0.25">
      <c r="A189" s="209"/>
      <c r="D189" s="134"/>
      <c r="E189" s="134"/>
      <c r="G189" s="152"/>
      <c r="H189" s="152"/>
      <c r="I189" s="152"/>
      <c r="J189" s="152"/>
      <c r="K189" s="152"/>
      <c r="L189" s="152"/>
      <c r="M189" s="20"/>
      <c r="N189" s="20"/>
      <c r="O189" s="20"/>
      <c r="P189" s="20"/>
      <c r="Q189" s="20"/>
      <c r="R189" s="20"/>
      <c r="S189" s="20"/>
      <c r="T189" s="20"/>
      <c r="U189" s="20"/>
      <c r="V189" s="20"/>
      <c r="W189" s="20"/>
      <c r="X189" s="20"/>
      <c r="Y189" s="20"/>
      <c r="Z189" s="20"/>
      <c r="AA189" s="20"/>
      <c r="AB189" s="20"/>
    </row>
    <row r="190" spans="1:28" x14ac:dyDescent="0.25">
      <c r="A190" s="209"/>
      <c r="D190" s="134"/>
      <c r="E190" s="134"/>
      <c r="G190" s="152"/>
      <c r="H190" s="152"/>
      <c r="I190" s="152"/>
      <c r="J190" s="152"/>
      <c r="K190" s="152"/>
      <c r="L190" s="152"/>
      <c r="M190" s="20"/>
      <c r="N190" s="20"/>
      <c r="O190" s="20"/>
      <c r="P190" s="20"/>
      <c r="Q190" s="20"/>
      <c r="R190" s="20"/>
      <c r="S190" s="20"/>
      <c r="T190" s="20"/>
      <c r="U190" s="20"/>
      <c r="V190" s="20"/>
      <c r="W190" s="20"/>
      <c r="X190" s="20"/>
      <c r="Y190" s="20"/>
      <c r="Z190" s="20"/>
      <c r="AA190" s="20"/>
      <c r="AB190" s="20"/>
    </row>
    <row r="191" spans="1:28" x14ac:dyDescent="0.25">
      <c r="A191" s="209"/>
      <c r="D191" s="134"/>
      <c r="E191" s="134"/>
      <c r="G191" s="152"/>
      <c r="H191" s="152"/>
      <c r="I191" s="152"/>
      <c r="J191" s="152"/>
      <c r="K191" s="152"/>
      <c r="L191" s="152"/>
      <c r="M191" s="20"/>
      <c r="N191" s="20"/>
      <c r="O191" s="20"/>
      <c r="P191" s="20"/>
      <c r="Q191" s="20"/>
      <c r="R191" s="20"/>
      <c r="S191" s="20"/>
      <c r="T191" s="20"/>
      <c r="U191" s="20"/>
      <c r="V191" s="20"/>
      <c r="W191" s="20"/>
      <c r="X191" s="20"/>
      <c r="Y191" s="20"/>
      <c r="Z191" s="20"/>
      <c r="AA191" s="20"/>
      <c r="AB191" s="20"/>
    </row>
    <row r="192" spans="1:28" x14ac:dyDescent="0.25">
      <c r="A192" s="209"/>
      <c r="D192" s="134"/>
      <c r="E192" s="134"/>
      <c r="G192" s="152"/>
      <c r="H192" s="152"/>
      <c r="I192" s="152"/>
      <c r="J192" s="152"/>
      <c r="K192" s="152"/>
      <c r="L192" s="152"/>
      <c r="M192" s="20"/>
      <c r="N192" s="20"/>
      <c r="O192" s="20"/>
      <c r="P192" s="20"/>
      <c r="Q192" s="20"/>
      <c r="R192" s="20"/>
      <c r="S192" s="20"/>
      <c r="T192" s="20"/>
      <c r="U192" s="20"/>
      <c r="V192" s="20"/>
      <c r="W192" s="20"/>
      <c r="X192" s="20"/>
      <c r="Y192" s="20"/>
      <c r="Z192" s="20"/>
      <c r="AA192" s="20"/>
      <c r="AB192" s="20"/>
    </row>
    <row r="193" spans="1:28" x14ac:dyDescent="0.25">
      <c r="A193" s="209"/>
      <c r="D193" s="134"/>
      <c r="E193" s="134"/>
      <c r="G193" s="152"/>
      <c r="H193" s="152"/>
      <c r="I193" s="152"/>
      <c r="J193" s="152"/>
      <c r="K193" s="152"/>
      <c r="L193" s="152"/>
      <c r="M193" s="20"/>
      <c r="N193" s="20"/>
      <c r="O193" s="20"/>
      <c r="P193" s="20"/>
      <c r="Q193" s="20"/>
      <c r="R193" s="20"/>
      <c r="S193" s="20"/>
      <c r="T193" s="20"/>
      <c r="U193" s="20"/>
      <c r="V193" s="20"/>
      <c r="W193" s="20"/>
      <c r="X193" s="20"/>
      <c r="Y193" s="20"/>
      <c r="Z193" s="20"/>
      <c r="AA193" s="20"/>
      <c r="AB193" s="20"/>
    </row>
    <row r="194" spans="1:28" x14ac:dyDescent="0.25">
      <c r="A194" s="209"/>
      <c r="D194" s="134"/>
      <c r="E194" s="134"/>
      <c r="G194" s="152"/>
      <c r="H194" s="152"/>
      <c r="I194" s="152"/>
      <c r="J194" s="152"/>
      <c r="K194" s="152"/>
      <c r="L194" s="152"/>
      <c r="M194" s="20"/>
      <c r="N194" s="20"/>
      <c r="O194" s="20"/>
      <c r="P194" s="20"/>
      <c r="Q194" s="20"/>
      <c r="R194" s="20"/>
      <c r="S194" s="20"/>
      <c r="T194" s="20"/>
      <c r="U194" s="20"/>
      <c r="V194" s="20"/>
      <c r="W194" s="20"/>
      <c r="X194" s="20"/>
      <c r="Y194" s="20"/>
      <c r="Z194" s="20"/>
      <c r="AA194" s="20"/>
      <c r="AB194" s="20"/>
    </row>
    <row r="195" spans="1:28" x14ac:dyDescent="0.25">
      <c r="A195" s="209"/>
      <c r="D195" s="134"/>
      <c r="E195" s="134"/>
      <c r="G195" s="152"/>
      <c r="H195" s="152"/>
      <c r="I195" s="152"/>
      <c r="J195" s="152"/>
      <c r="K195" s="152"/>
      <c r="L195" s="152"/>
      <c r="M195" s="20"/>
      <c r="N195" s="20"/>
      <c r="O195" s="20"/>
      <c r="P195" s="20"/>
      <c r="Q195" s="20"/>
      <c r="R195" s="20"/>
      <c r="S195" s="20"/>
      <c r="T195" s="20"/>
      <c r="U195" s="20"/>
      <c r="V195" s="20"/>
      <c r="W195" s="20"/>
      <c r="X195" s="20"/>
      <c r="Y195" s="20"/>
      <c r="Z195" s="20"/>
      <c r="AA195" s="20"/>
      <c r="AB195" s="20"/>
    </row>
    <row r="196" spans="1:28" x14ac:dyDescent="0.25">
      <c r="A196" s="209"/>
      <c r="D196" s="134"/>
      <c r="E196" s="134"/>
      <c r="G196" s="152"/>
      <c r="H196" s="152"/>
      <c r="I196" s="152"/>
      <c r="J196" s="152"/>
      <c r="K196" s="152"/>
      <c r="L196" s="152"/>
      <c r="M196" s="20"/>
      <c r="N196" s="20"/>
      <c r="O196" s="20"/>
      <c r="P196" s="20"/>
      <c r="Q196" s="20"/>
      <c r="R196" s="20"/>
      <c r="S196" s="20"/>
      <c r="T196" s="20"/>
      <c r="U196" s="20"/>
      <c r="V196" s="20"/>
      <c r="W196" s="20"/>
      <c r="X196" s="20"/>
      <c r="Y196" s="20"/>
      <c r="Z196" s="20"/>
      <c r="AA196" s="20"/>
      <c r="AB196" s="20"/>
    </row>
    <row r="197" spans="1:28" x14ac:dyDescent="0.25">
      <c r="A197" s="209"/>
      <c r="D197" s="134"/>
      <c r="E197" s="134"/>
      <c r="G197" s="152"/>
      <c r="H197" s="152"/>
      <c r="I197" s="152"/>
      <c r="J197" s="152"/>
      <c r="K197" s="152"/>
      <c r="L197" s="152"/>
      <c r="M197" s="20"/>
      <c r="N197" s="20"/>
      <c r="O197" s="20"/>
      <c r="P197" s="20"/>
      <c r="Q197" s="20"/>
      <c r="R197" s="20"/>
      <c r="S197" s="20"/>
      <c r="T197" s="20"/>
      <c r="U197" s="20"/>
      <c r="V197" s="20"/>
      <c r="W197" s="20"/>
      <c r="X197" s="20"/>
      <c r="Y197" s="20"/>
      <c r="Z197" s="20"/>
      <c r="AA197" s="20"/>
      <c r="AB197" s="20"/>
    </row>
    <row r="198" spans="1:28" x14ac:dyDescent="0.25">
      <c r="A198" s="209"/>
      <c r="D198" s="134"/>
      <c r="E198" s="134"/>
      <c r="G198" s="152"/>
      <c r="H198" s="152"/>
      <c r="I198" s="152"/>
      <c r="J198" s="152"/>
      <c r="K198" s="152"/>
      <c r="L198" s="152"/>
      <c r="M198" s="20"/>
      <c r="N198" s="20"/>
      <c r="O198" s="20"/>
      <c r="P198" s="20"/>
      <c r="Q198" s="20"/>
      <c r="R198" s="20"/>
      <c r="S198" s="20"/>
      <c r="T198" s="20"/>
      <c r="U198" s="20"/>
      <c r="V198" s="20"/>
      <c r="W198" s="20"/>
      <c r="X198" s="20"/>
      <c r="Y198" s="20"/>
      <c r="Z198" s="20"/>
      <c r="AA198" s="20"/>
      <c r="AB198" s="20"/>
    </row>
    <row r="199" spans="1:28" x14ac:dyDescent="0.25">
      <c r="A199" s="209"/>
      <c r="D199" s="134"/>
      <c r="E199" s="134"/>
      <c r="G199" s="152"/>
      <c r="H199" s="152"/>
      <c r="I199" s="152"/>
      <c r="J199" s="152"/>
      <c r="K199" s="152"/>
      <c r="L199" s="152"/>
      <c r="M199" s="20"/>
      <c r="N199" s="20"/>
      <c r="O199" s="20"/>
      <c r="P199" s="20"/>
      <c r="Q199" s="20"/>
      <c r="R199" s="20"/>
      <c r="S199" s="20"/>
      <c r="T199" s="20"/>
      <c r="U199" s="20"/>
      <c r="V199" s="20"/>
      <c r="W199" s="20"/>
      <c r="X199" s="20"/>
      <c r="Y199" s="20"/>
      <c r="Z199" s="20"/>
      <c r="AA199" s="20"/>
      <c r="AB199" s="20"/>
    </row>
    <row r="200" spans="1:28" x14ac:dyDescent="0.25">
      <c r="A200" s="209"/>
      <c r="D200" s="134"/>
      <c r="E200" s="134"/>
      <c r="G200" s="152"/>
      <c r="H200" s="152"/>
      <c r="I200" s="152"/>
      <c r="J200" s="152"/>
      <c r="K200" s="152"/>
      <c r="L200" s="152"/>
      <c r="M200" s="20"/>
      <c r="N200" s="20"/>
      <c r="O200" s="20"/>
      <c r="P200" s="20"/>
      <c r="Q200" s="20"/>
      <c r="R200" s="20"/>
      <c r="S200" s="20"/>
      <c r="T200" s="20"/>
      <c r="U200" s="20"/>
      <c r="V200" s="20"/>
      <c r="W200" s="20"/>
      <c r="X200" s="20"/>
      <c r="Y200" s="20"/>
      <c r="Z200" s="20"/>
      <c r="AA200" s="20"/>
      <c r="AB200" s="20"/>
    </row>
    <row r="201" spans="1:28" x14ac:dyDescent="0.25">
      <c r="A201" s="209"/>
      <c r="D201" s="134"/>
      <c r="E201" s="134"/>
      <c r="G201" s="152"/>
      <c r="H201" s="152"/>
      <c r="I201" s="152"/>
      <c r="J201" s="152"/>
      <c r="K201" s="152"/>
      <c r="L201" s="152"/>
      <c r="M201" s="20"/>
      <c r="N201" s="20"/>
      <c r="O201" s="20"/>
      <c r="P201" s="20"/>
      <c r="Q201" s="20"/>
      <c r="R201" s="20"/>
      <c r="S201" s="20"/>
      <c r="T201" s="20"/>
      <c r="U201" s="20"/>
      <c r="V201" s="20"/>
      <c r="W201" s="20"/>
      <c r="X201" s="20"/>
      <c r="Y201" s="20"/>
      <c r="Z201" s="20"/>
      <c r="AA201" s="20"/>
      <c r="AB201" s="20"/>
    </row>
    <row r="202" spans="1:28" x14ac:dyDescent="0.25">
      <c r="A202" s="209"/>
      <c r="D202" s="134"/>
      <c r="E202" s="134"/>
      <c r="G202" s="152"/>
      <c r="H202" s="152"/>
      <c r="I202" s="152"/>
      <c r="J202" s="152"/>
      <c r="K202" s="152"/>
      <c r="L202" s="152"/>
      <c r="M202" s="20"/>
      <c r="N202" s="20"/>
      <c r="O202" s="20"/>
      <c r="P202" s="20"/>
      <c r="Q202" s="20"/>
      <c r="R202" s="20"/>
      <c r="S202" s="20"/>
      <c r="T202" s="20"/>
      <c r="U202" s="20"/>
      <c r="V202" s="20"/>
      <c r="W202" s="20"/>
      <c r="X202" s="20"/>
      <c r="Y202" s="20"/>
      <c r="Z202" s="20"/>
      <c r="AA202" s="20"/>
      <c r="AB202" s="20"/>
    </row>
    <row r="203" spans="1:28" x14ac:dyDescent="0.25">
      <c r="A203" s="209"/>
      <c r="D203" s="134"/>
      <c r="E203" s="134"/>
      <c r="G203" s="152"/>
      <c r="H203" s="152"/>
      <c r="I203" s="152"/>
      <c r="J203" s="152"/>
      <c r="K203" s="152"/>
      <c r="L203" s="152"/>
      <c r="M203" s="20"/>
      <c r="N203" s="20"/>
      <c r="O203" s="20"/>
      <c r="P203" s="20"/>
      <c r="Q203" s="20"/>
      <c r="R203" s="20"/>
      <c r="S203" s="20"/>
      <c r="T203" s="20"/>
      <c r="U203" s="20"/>
      <c r="V203" s="20"/>
      <c r="W203" s="20"/>
      <c r="X203" s="20"/>
      <c r="Y203" s="20"/>
      <c r="Z203" s="20"/>
      <c r="AA203" s="20"/>
      <c r="AB203" s="20"/>
    </row>
    <row r="204" spans="1:28" x14ac:dyDescent="0.25">
      <c r="A204" s="209"/>
      <c r="D204" s="134"/>
      <c r="E204" s="134"/>
      <c r="G204" s="152"/>
      <c r="H204" s="152"/>
      <c r="I204" s="152"/>
      <c r="J204" s="152"/>
      <c r="K204" s="152"/>
      <c r="L204" s="152"/>
      <c r="M204" s="20"/>
      <c r="N204" s="20"/>
      <c r="O204" s="20"/>
      <c r="P204" s="20"/>
      <c r="Q204" s="20"/>
      <c r="R204" s="20"/>
      <c r="S204" s="20"/>
      <c r="T204" s="20"/>
      <c r="U204" s="20"/>
      <c r="V204" s="20"/>
      <c r="W204" s="20"/>
      <c r="X204" s="20"/>
      <c r="Y204" s="20"/>
      <c r="Z204" s="20"/>
      <c r="AA204" s="20"/>
      <c r="AB204" s="20"/>
    </row>
    <row r="205" spans="1:28" x14ac:dyDescent="0.25">
      <c r="A205" s="209"/>
      <c r="D205" s="134"/>
      <c r="E205" s="134"/>
      <c r="G205" s="152"/>
      <c r="H205" s="152"/>
      <c r="I205" s="152"/>
      <c r="J205" s="152"/>
      <c r="K205" s="152"/>
      <c r="L205" s="152"/>
      <c r="M205" s="20"/>
      <c r="N205" s="20"/>
      <c r="O205" s="20"/>
      <c r="P205" s="20"/>
      <c r="Q205" s="20"/>
      <c r="R205" s="20"/>
      <c r="S205" s="20"/>
      <c r="T205" s="20"/>
      <c r="U205" s="20"/>
      <c r="V205" s="20"/>
      <c r="W205" s="20"/>
      <c r="X205" s="20"/>
      <c r="Y205" s="20"/>
      <c r="Z205" s="20"/>
      <c r="AA205" s="20"/>
      <c r="AB205" s="20"/>
    </row>
    <row r="206" spans="1:28" x14ac:dyDescent="0.25">
      <c r="A206" s="209"/>
      <c r="D206" s="134"/>
      <c r="E206" s="134"/>
      <c r="G206" s="152"/>
      <c r="H206" s="152"/>
      <c r="I206" s="152"/>
      <c r="J206" s="152"/>
      <c r="K206" s="152"/>
      <c r="L206" s="152"/>
      <c r="M206" s="20"/>
      <c r="N206" s="20"/>
      <c r="O206" s="20"/>
      <c r="P206" s="20"/>
      <c r="Q206" s="20"/>
      <c r="R206" s="20"/>
      <c r="S206" s="20"/>
      <c r="T206" s="20"/>
      <c r="U206" s="20"/>
      <c r="V206" s="20"/>
      <c r="W206" s="20"/>
      <c r="X206" s="20"/>
      <c r="Y206" s="20"/>
      <c r="Z206" s="20"/>
      <c r="AA206" s="20"/>
      <c r="AB206" s="20"/>
    </row>
    <row r="207" spans="1:28" x14ac:dyDescent="0.25">
      <c r="A207" s="209"/>
      <c r="D207" s="134"/>
      <c r="E207" s="134"/>
      <c r="G207" s="152"/>
      <c r="H207" s="152"/>
      <c r="I207" s="152"/>
      <c r="J207" s="152"/>
      <c r="K207" s="152"/>
      <c r="L207" s="152"/>
      <c r="M207" s="20"/>
      <c r="N207" s="20"/>
      <c r="O207" s="20"/>
      <c r="P207" s="20"/>
      <c r="Q207" s="20"/>
      <c r="R207" s="20"/>
      <c r="S207" s="20"/>
      <c r="T207" s="20"/>
      <c r="U207" s="20"/>
      <c r="V207" s="20"/>
      <c r="W207" s="20"/>
      <c r="X207" s="20"/>
      <c r="Y207" s="20"/>
      <c r="Z207" s="20"/>
      <c r="AA207" s="20"/>
      <c r="AB207" s="20"/>
    </row>
    <row r="208" spans="1:28" x14ac:dyDescent="0.25">
      <c r="A208" s="209"/>
      <c r="D208" s="134"/>
      <c r="E208" s="134"/>
      <c r="G208" s="152"/>
      <c r="H208" s="152"/>
      <c r="I208" s="152"/>
      <c r="J208" s="152"/>
      <c r="K208" s="152"/>
      <c r="L208" s="152"/>
      <c r="M208" s="20"/>
      <c r="N208" s="20"/>
      <c r="O208" s="20"/>
      <c r="P208" s="20"/>
      <c r="Q208" s="20"/>
      <c r="R208" s="20"/>
      <c r="S208" s="20"/>
      <c r="T208" s="20"/>
      <c r="U208" s="20"/>
      <c r="V208" s="20"/>
      <c r="W208" s="20"/>
      <c r="X208" s="20"/>
      <c r="Y208" s="20"/>
      <c r="Z208" s="20"/>
      <c r="AA208" s="20"/>
      <c r="AB208" s="20"/>
    </row>
    <row r="209" spans="1:28" x14ac:dyDescent="0.25">
      <c r="A209" s="209"/>
      <c r="D209" s="134"/>
      <c r="E209" s="134"/>
      <c r="G209" s="152"/>
      <c r="H209" s="152"/>
      <c r="I209" s="152"/>
      <c r="J209" s="152"/>
      <c r="K209" s="152"/>
      <c r="L209" s="152"/>
      <c r="M209" s="20"/>
      <c r="N209" s="20"/>
      <c r="O209" s="20"/>
      <c r="P209" s="20"/>
      <c r="Q209" s="20"/>
      <c r="R209" s="20"/>
      <c r="S209" s="20"/>
      <c r="T209" s="20"/>
      <c r="U209" s="20"/>
      <c r="V209" s="20"/>
      <c r="W209" s="20"/>
      <c r="X209" s="20"/>
      <c r="Y209" s="20"/>
      <c r="Z209" s="20"/>
      <c r="AA209" s="20"/>
      <c r="AB209" s="20"/>
    </row>
    <row r="210" spans="1:28" x14ac:dyDescent="0.25">
      <c r="A210" s="209"/>
      <c r="D210" s="134"/>
      <c r="E210" s="134"/>
      <c r="G210" s="152"/>
      <c r="H210" s="152"/>
      <c r="I210" s="152"/>
      <c r="J210" s="152"/>
      <c r="K210" s="152"/>
      <c r="L210" s="152"/>
      <c r="M210" s="20"/>
      <c r="N210" s="20"/>
      <c r="O210" s="20"/>
      <c r="P210" s="20"/>
      <c r="Q210" s="20"/>
      <c r="R210" s="20"/>
      <c r="S210" s="20"/>
      <c r="T210" s="20"/>
      <c r="U210" s="20"/>
      <c r="V210" s="20"/>
      <c r="W210" s="20"/>
      <c r="X210" s="20"/>
      <c r="Y210" s="20"/>
      <c r="Z210" s="20"/>
      <c r="AA210" s="20"/>
      <c r="AB210" s="20"/>
    </row>
    <row r="211" spans="1:28" x14ac:dyDescent="0.25">
      <c r="A211" s="209"/>
      <c r="D211" s="134"/>
      <c r="E211" s="134"/>
      <c r="G211" s="152"/>
      <c r="H211" s="152"/>
      <c r="I211" s="152"/>
      <c r="J211" s="152"/>
      <c r="K211" s="152"/>
      <c r="L211" s="152"/>
      <c r="M211" s="20"/>
      <c r="N211" s="20"/>
      <c r="O211" s="20"/>
      <c r="P211" s="20"/>
      <c r="Q211" s="20"/>
      <c r="R211" s="20"/>
      <c r="S211" s="20"/>
      <c r="T211" s="20"/>
      <c r="U211" s="20"/>
      <c r="V211" s="20"/>
      <c r="W211" s="20"/>
      <c r="X211" s="20"/>
      <c r="Y211" s="20"/>
      <c r="Z211" s="20"/>
      <c r="AA211" s="20"/>
      <c r="AB211" s="20"/>
    </row>
    <row r="212" spans="1:28" x14ac:dyDescent="0.25">
      <c r="A212" s="209"/>
      <c r="D212" s="134"/>
      <c r="E212" s="134"/>
      <c r="G212" s="152"/>
      <c r="H212" s="152"/>
      <c r="I212" s="152"/>
      <c r="J212" s="152"/>
      <c r="K212" s="152"/>
      <c r="L212" s="152"/>
      <c r="M212" s="20"/>
      <c r="N212" s="20"/>
      <c r="O212" s="20"/>
      <c r="P212" s="20"/>
      <c r="Q212" s="20"/>
      <c r="R212" s="20"/>
      <c r="S212" s="20"/>
      <c r="T212" s="20"/>
      <c r="U212" s="20"/>
      <c r="V212" s="20"/>
      <c r="W212" s="20"/>
      <c r="X212" s="20"/>
      <c r="Y212" s="20"/>
      <c r="Z212" s="20"/>
      <c r="AA212" s="20"/>
      <c r="AB212" s="20"/>
    </row>
    <row r="213" spans="1:28" x14ac:dyDescent="0.25">
      <c r="A213" s="209"/>
      <c r="D213" s="134"/>
      <c r="E213" s="134"/>
      <c r="G213" s="152"/>
      <c r="H213" s="152"/>
      <c r="I213" s="152"/>
      <c r="J213" s="152"/>
      <c r="K213" s="152"/>
      <c r="L213" s="152"/>
      <c r="M213" s="20"/>
      <c r="N213" s="20"/>
      <c r="O213" s="20"/>
      <c r="P213" s="20"/>
      <c r="Q213" s="20"/>
      <c r="R213" s="20"/>
      <c r="S213" s="20"/>
      <c r="T213" s="20"/>
      <c r="U213" s="20"/>
      <c r="V213" s="20"/>
      <c r="W213" s="20"/>
      <c r="X213" s="20"/>
      <c r="Y213" s="20"/>
      <c r="Z213" s="20"/>
      <c r="AA213" s="20"/>
      <c r="AB213" s="20"/>
    </row>
    <row r="214" spans="1:28" x14ac:dyDescent="0.25">
      <c r="A214" s="209"/>
      <c r="D214" s="134"/>
      <c r="E214" s="134"/>
      <c r="G214" s="152"/>
      <c r="H214" s="152"/>
      <c r="I214" s="152"/>
      <c r="J214" s="152"/>
      <c r="K214" s="152"/>
      <c r="L214" s="152"/>
      <c r="M214" s="20"/>
      <c r="N214" s="20"/>
      <c r="O214" s="20"/>
      <c r="P214" s="20"/>
      <c r="Q214" s="20"/>
      <c r="R214" s="20"/>
      <c r="S214" s="20"/>
      <c r="T214" s="20"/>
      <c r="U214" s="20"/>
      <c r="V214" s="20"/>
      <c r="W214" s="20"/>
      <c r="X214" s="20"/>
      <c r="Y214" s="20"/>
      <c r="Z214" s="20"/>
      <c r="AA214" s="20"/>
      <c r="AB214" s="20"/>
    </row>
    <row r="215" spans="1:28" x14ac:dyDescent="0.25">
      <c r="A215" s="209"/>
      <c r="D215" s="134"/>
      <c r="E215" s="134"/>
      <c r="G215" s="152"/>
      <c r="H215" s="152"/>
      <c r="I215" s="152"/>
      <c r="J215" s="152"/>
      <c r="K215" s="152"/>
      <c r="L215" s="152"/>
      <c r="M215" s="20"/>
      <c r="N215" s="20"/>
      <c r="O215" s="20"/>
      <c r="P215" s="20"/>
      <c r="Q215" s="20"/>
      <c r="R215" s="20"/>
      <c r="S215" s="20"/>
      <c r="T215" s="20"/>
      <c r="U215" s="20"/>
      <c r="V215" s="20"/>
      <c r="W215" s="20"/>
      <c r="X215" s="20"/>
      <c r="Y215" s="20"/>
      <c r="Z215" s="20"/>
      <c r="AA215" s="20"/>
      <c r="AB215" s="20"/>
    </row>
    <row r="216" spans="1:28" x14ac:dyDescent="0.25">
      <c r="A216" s="209"/>
      <c r="D216" s="134"/>
      <c r="E216" s="134"/>
      <c r="G216" s="152"/>
      <c r="H216" s="152"/>
      <c r="I216" s="152"/>
      <c r="J216" s="152"/>
      <c r="K216" s="152"/>
      <c r="L216" s="152"/>
      <c r="M216" s="20"/>
      <c r="N216" s="20"/>
      <c r="O216" s="20"/>
      <c r="P216" s="20"/>
      <c r="Q216" s="20"/>
      <c r="R216" s="20"/>
      <c r="S216" s="20"/>
      <c r="T216" s="20"/>
      <c r="U216" s="20"/>
      <c r="V216" s="20"/>
      <c r="W216" s="20"/>
      <c r="X216" s="20"/>
      <c r="Y216" s="20"/>
      <c r="Z216" s="20"/>
      <c r="AA216" s="20"/>
      <c r="AB216" s="20"/>
    </row>
    <row r="217" spans="1:28" x14ac:dyDescent="0.25">
      <c r="A217" s="209"/>
      <c r="G217" s="152"/>
      <c r="H217" s="152"/>
      <c r="I217" s="152"/>
      <c r="J217" s="152"/>
      <c r="K217" s="152"/>
      <c r="L217" s="152"/>
      <c r="M217" s="20"/>
      <c r="N217" s="20"/>
      <c r="O217" s="20"/>
      <c r="P217" s="20"/>
      <c r="Q217" s="20"/>
      <c r="R217" s="20"/>
      <c r="S217" s="20"/>
      <c r="T217" s="20"/>
      <c r="U217" s="20"/>
      <c r="V217" s="20"/>
      <c r="W217" s="20"/>
      <c r="X217" s="20"/>
      <c r="Y217" s="20"/>
      <c r="Z217" s="20"/>
      <c r="AA217" s="20"/>
      <c r="AB217" s="20"/>
    </row>
    <row r="218" spans="1:28" x14ac:dyDescent="0.25">
      <c r="A218" s="209"/>
      <c r="G218" s="152"/>
      <c r="H218" s="152"/>
      <c r="I218" s="152"/>
      <c r="J218" s="152"/>
      <c r="K218" s="152"/>
      <c r="L218" s="152"/>
      <c r="M218" s="20"/>
      <c r="N218" s="20"/>
      <c r="O218" s="20"/>
      <c r="P218" s="20"/>
      <c r="Q218" s="20"/>
      <c r="R218" s="20"/>
      <c r="S218" s="20"/>
      <c r="T218" s="20"/>
      <c r="U218" s="20"/>
      <c r="V218" s="20"/>
      <c r="W218" s="20"/>
      <c r="X218" s="20"/>
      <c r="Y218" s="20"/>
      <c r="Z218" s="20"/>
      <c r="AA218" s="20"/>
      <c r="AB218" s="20"/>
    </row>
    <row r="219" spans="1:28" x14ac:dyDescent="0.25">
      <c r="A219" s="209"/>
      <c r="G219" s="152"/>
      <c r="H219" s="152"/>
      <c r="I219" s="152"/>
      <c r="J219" s="152"/>
      <c r="K219" s="152"/>
      <c r="L219" s="152"/>
      <c r="M219" s="20"/>
      <c r="N219" s="20"/>
      <c r="O219" s="20"/>
      <c r="P219" s="20"/>
      <c r="Q219" s="20"/>
      <c r="R219" s="20"/>
      <c r="S219" s="20"/>
      <c r="T219" s="20"/>
      <c r="U219" s="20"/>
      <c r="V219" s="20"/>
      <c r="W219" s="20"/>
      <c r="X219" s="20"/>
      <c r="Y219" s="20"/>
      <c r="Z219" s="20"/>
      <c r="AA219" s="20"/>
      <c r="AB219" s="20"/>
    </row>
    <row r="220" spans="1:28" x14ac:dyDescent="0.25">
      <c r="A220" s="209"/>
      <c r="G220" s="152"/>
      <c r="H220" s="152"/>
      <c r="I220" s="152"/>
      <c r="J220" s="152"/>
      <c r="K220" s="152"/>
      <c r="L220" s="152"/>
      <c r="M220" s="20"/>
      <c r="N220" s="20"/>
      <c r="O220" s="20"/>
      <c r="P220" s="20"/>
      <c r="Q220" s="20"/>
      <c r="R220" s="20"/>
      <c r="S220" s="20"/>
      <c r="T220" s="20"/>
      <c r="U220" s="20"/>
      <c r="V220" s="20"/>
      <c r="W220" s="20"/>
      <c r="X220" s="20"/>
      <c r="Y220" s="20"/>
      <c r="Z220" s="20"/>
      <c r="AA220" s="20"/>
      <c r="AB220" s="20"/>
    </row>
    <row r="221" spans="1:28" x14ac:dyDescent="0.25">
      <c r="A221" s="209"/>
      <c r="G221" s="152"/>
      <c r="H221" s="152"/>
      <c r="I221" s="152"/>
      <c r="J221" s="152"/>
      <c r="K221" s="152"/>
      <c r="L221" s="152"/>
      <c r="M221" s="20"/>
      <c r="N221" s="20"/>
      <c r="O221" s="20"/>
      <c r="P221" s="20"/>
      <c r="Q221" s="20"/>
      <c r="R221" s="20"/>
      <c r="S221" s="20"/>
      <c r="T221" s="20"/>
      <c r="U221" s="20"/>
      <c r="V221" s="20"/>
      <c r="W221" s="20"/>
      <c r="X221" s="20"/>
      <c r="Y221" s="20"/>
      <c r="Z221" s="20"/>
      <c r="AA221" s="20"/>
      <c r="AB221" s="20"/>
    </row>
    <row r="222" spans="1:28" x14ac:dyDescent="0.25">
      <c r="A222" s="209"/>
      <c r="G222" s="152"/>
      <c r="H222" s="152"/>
      <c r="I222" s="152"/>
      <c r="J222" s="152"/>
      <c r="K222" s="152"/>
      <c r="L222" s="152"/>
      <c r="M222" s="20"/>
      <c r="N222" s="20"/>
      <c r="O222" s="20"/>
      <c r="P222" s="20"/>
      <c r="Q222" s="20"/>
      <c r="R222" s="20"/>
      <c r="S222" s="20"/>
      <c r="T222" s="20"/>
      <c r="U222" s="20"/>
      <c r="V222" s="20"/>
      <c r="W222" s="20"/>
      <c r="X222" s="20"/>
      <c r="Y222" s="20"/>
      <c r="Z222" s="20"/>
      <c r="AA222" s="20"/>
      <c r="AB222" s="20"/>
    </row>
    <row r="223" spans="1:28" x14ac:dyDescent="0.25">
      <c r="A223" s="209"/>
      <c r="G223" s="152"/>
      <c r="H223" s="152"/>
      <c r="I223" s="152"/>
      <c r="J223" s="152"/>
      <c r="K223" s="152"/>
      <c r="L223" s="152"/>
      <c r="M223" s="20"/>
      <c r="N223" s="20"/>
      <c r="O223" s="20"/>
      <c r="P223" s="20"/>
      <c r="Q223" s="20"/>
      <c r="R223" s="20"/>
      <c r="S223" s="20"/>
      <c r="T223" s="20"/>
      <c r="U223" s="20"/>
      <c r="V223" s="20"/>
      <c r="W223" s="20"/>
      <c r="X223" s="20"/>
      <c r="Y223" s="20"/>
      <c r="Z223" s="20"/>
      <c r="AA223" s="20"/>
      <c r="AB223" s="20"/>
    </row>
    <row r="224" spans="1:28" x14ac:dyDescent="0.25">
      <c r="A224" s="209"/>
      <c r="G224" s="152"/>
      <c r="H224" s="152"/>
      <c r="I224" s="152"/>
      <c r="J224" s="152"/>
      <c r="K224" s="152"/>
      <c r="L224" s="152"/>
      <c r="M224" s="20"/>
      <c r="N224" s="20"/>
      <c r="O224" s="20"/>
      <c r="P224" s="20"/>
      <c r="Q224" s="20"/>
      <c r="R224" s="20"/>
      <c r="S224" s="20"/>
      <c r="T224" s="20"/>
      <c r="U224" s="20"/>
      <c r="V224" s="20"/>
      <c r="W224" s="20"/>
      <c r="X224" s="20"/>
      <c r="Y224" s="20"/>
      <c r="Z224" s="20"/>
      <c r="AA224" s="20"/>
      <c r="AB224" s="20"/>
    </row>
    <row r="225" spans="1:28" x14ac:dyDescent="0.25">
      <c r="A225" s="209"/>
      <c r="G225" s="152"/>
      <c r="H225" s="152"/>
      <c r="I225" s="152"/>
      <c r="J225" s="152"/>
      <c r="K225" s="152"/>
      <c r="L225" s="152"/>
      <c r="M225" s="20"/>
      <c r="N225" s="20"/>
      <c r="O225" s="20"/>
      <c r="P225" s="20"/>
      <c r="Q225" s="20"/>
      <c r="R225" s="20"/>
      <c r="S225" s="20"/>
      <c r="T225" s="20"/>
      <c r="U225" s="20"/>
      <c r="V225" s="20"/>
      <c r="W225" s="20"/>
      <c r="X225" s="20"/>
      <c r="Y225" s="20"/>
      <c r="Z225" s="20"/>
      <c r="AA225" s="20"/>
      <c r="AB225" s="20"/>
    </row>
    <row r="226" spans="1:28" x14ac:dyDescent="0.25">
      <c r="A226" s="209"/>
      <c r="G226" s="152"/>
      <c r="H226" s="152"/>
      <c r="I226" s="152"/>
      <c r="J226" s="152"/>
      <c r="K226" s="152"/>
      <c r="L226" s="152"/>
      <c r="M226" s="20"/>
      <c r="N226" s="20"/>
      <c r="O226" s="20"/>
      <c r="P226" s="20"/>
      <c r="Q226" s="20"/>
      <c r="R226" s="20"/>
      <c r="S226" s="20"/>
      <c r="T226" s="20"/>
      <c r="U226" s="20"/>
      <c r="V226" s="20"/>
      <c r="W226" s="20"/>
      <c r="X226" s="20"/>
      <c r="Y226" s="20"/>
      <c r="Z226" s="20"/>
      <c r="AA226" s="20"/>
      <c r="AB226" s="20"/>
    </row>
    <row r="227" spans="1:28" x14ac:dyDescent="0.25">
      <c r="A227" s="209"/>
      <c r="G227" s="152"/>
      <c r="H227" s="152"/>
      <c r="I227" s="152"/>
      <c r="J227" s="152"/>
      <c r="K227" s="152"/>
      <c r="L227" s="152"/>
      <c r="M227" s="20"/>
      <c r="N227" s="20"/>
      <c r="O227" s="20"/>
      <c r="P227" s="20"/>
      <c r="Q227" s="20"/>
      <c r="R227" s="20"/>
      <c r="S227" s="20"/>
      <c r="T227" s="20"/>
      <c r="U227" s="20"/>
      <c r="V227" s="20"/>
      <c r="W227" s="20"/>
      <c r="X227" s="20"/>
      <c r="Y227" s="20"/>
      <c r="Z227" s="20"/>
      <c r="AA227" s="20"/>
      <c r="AB227" s="20"/>
    </row>
    <row r="228" spans="1:28" x14ac:dyDescent="0.25">
      <c r="A228" s="209"/>
      <c r="G228" s="152"/>
      <c r="H228" s="152"/>
      <c r="I228" s="152"/>
      <c r="J228" s="152"/>
      <c r="K228" s="152"/>
      <c r="L228" s="152"/>
      <c r="M228" s="20"/>
      <c r="N228" s="20"/>
      <c r="O228" s="20"/>
      <c r="P228" s="20"/>
      <c r="Q228" s="20"/>
      <c r="R228" s="20"/>
      <c r="S228" s="20"/>
      <c r="T228" s="20"/>
      <c r="U228" s="20"/>
      <c r="V228" s="20"/>
      <c r="W228" s="20"/>
      <c r="X228" s="20"/>
      <c r="Y228" s="20"/>
      <c r="Z228" s="20"/>
      <c r="AA228" s="20"/>
      <c r="AB228" s="20"/>
    </row>
    <row r="229" spans="1:28" x14ac:dyDescent="0.25">
      <c r="A229" s="209"/>
      <c r="G229" s="152"/>
      <c r="H229" s="152"/>
      <c r="I229" s="152"/>
      <c r="J229" s="152"/>
      <c r="K229" s="152"/>
      <c r="L229" s="152"/>
      <c r="M229" s="20"/>
      <c r="N229" s="20"/>
      <c r="O229" s="20"/>
      <c r="P229" s="20"/>
      <c r="Q229" s="20"/>
      <c r="R229" s="20"/>
      <c r="S229" s="20"/>
      <c r="T229" s="20"/>
      <c r="U229" s="20"/>
      <c r="V229" s="20"/>
      <c r="W229" s="20"/>
      <c r="X229" s="20"/>
      <c r="Y229" s="20"/>
      <c r="Z229" s="20"/>
      <c r="AA229" s="20"/>
      <c r="AB229" s="20"/>
    </row>
    <row r="230" spans="1:28" x14ac:dyDescent="0.25">
      <c r="A230" s="209"/>
      <c r="G230" s="152"/>
      <c r="H230" s="152"/>
      <c r="I230" s="152"/>
      <c r="J230" s="152"/>
      <c r="K230" s="152"/>
      <c r="L230" s="152"/>
      <c r="M230" s="20"/>
      <c r="N230" s="20"/>
      <c r="O230" s="20"/>
      <c r="P230" s="20"/>
      <c r="Q230" s="20"/>
      <c r="R230" s="20"/>
      <c r="S230" s="20"/>
      <c r="T230" s="20"/>
      <c r="U230" s="20"/>
      <c r="V230" s="20"/>
      <c r="W230" s="20"/>
      <c r="X230" s="20"/>
      <c r="Y230" s="20"/>
      <c r="Z230" s="20"/>
      <c r="AA230" s="20"/>
      <c r="AB230" s="20"/>
    </row>
    <row r="231" spans="1:28" x14ac:dyDescent="0.25">
      <c r="A231" s="209"/>
      <c r="G231" s="152"/>
      <c r="H231" s="152"/>
      <c r="I231" s="152"/>
      <c r="J231" s="152"/>
      <c r="K231" s="152"/>
      <c r="L231" s="152"/>
      <c r="M231" s="20"/>
      <c r="N231" s="20"/>
      <c r="O231" s="20"/>
      <c r="P231" s="20"/>
      <c r="Q231" s="20"/>
      <c r="R231" s="20"/>
      <c r="S231" s="20"/>
      <c r="T231" s="20"/>
      <c r="U231" s="20"/>
      <c r="V231" s="20"/>
      <c r="W231" s="20"/>
      <c r="X231" s="20"/>
      <c r="Y231" s="20"/>
      <c r="Z231" s="20"/>
      <c r="AA231" s="20"/>
      <c r="AB231" s="20"/>
    </row>
    <row r="232" spans="1:28" x14ac:dyDescent="0.25">
      <c r="A232" s="209"/>
      <c r="G232" s="152"/>
      <c r="H232" s="152"/>
      <c r="I232" s="152"/>
      <c r="J232" s="152"/>
      <c r="K232" s="152"/>
      <c r="L232" s="152"/>
      <c r="M232" s="20"/>
      <c r="N232" s="20"/>
      <c r="O232" s="20"/>
      <c r="P232" s="20"/>
      <c r="Q232" s="20"/>
      <c r="R232" s="20"/>
      <c r="S232" s="20"/>
      <c r="T232" s="20"/>
      <c r="U232" s="20"/>
      <c r="V232" s="20"/>
      <c r="W232" s="20"/>
      <c r="X232" s="20"/>
      <c r="Y232" s="20"/>
      <c r="Z232" s="20"/>
      <c r="AA232" s="20"/>
      <c r="AB232" s="20"/>
    </row>
    <row r="233" spans="1:28" x14ac:dyDescent="0.25">
      <c r="A233" s="209"/>
      <c r="G233" s="152"/>
      <c r="H233" s="152"/>
      <c r="I233" s="152"/>
      <c r="J233" s="152"/>
      <c r="K233" s="152"/>
      <c r="L233" s="152"/>
      <c r="M233" s="20"/>
      <c r="N233" s="20"/>
      <c r="O233" s="20"/>
      <c r="P233" s="20"/>
      <c r="Q233" s="20"/>
      <c r="R233" s="20"/>
      <c r="S233" s="20"/>
      <c r="T233" s="20"/>
      <c r="U233" s="20"/>
      <c r="V233" s="20"/>
      <c r="W233" s="20"/>
      <c r="X233" s="20"/>
      <c r="Y233" s="20"/>
      <c r="Z233" s="20"/>
      <c r="AA233" s="20"/>
      <c r="AB233" s="20"/>
    </row>
    <row r="234" spans="1:28" x14ac:dyDescent="0.25">
      <c r="A234" s="209"/>
      <c r="G234" s="152"/>
      <c r="H234" s="152"/>
      <c r="I234" s="152"/>
      <c r="J234" s="152"/>
      <c r="K234" s="152"/>
      <c r="L234" s="152"/>
      <c r="M234" s="20"/>
      <c r="N234" s="20"/>
      <c r="O234" s="20"/>
      <c r="P234" s="20"/>
      <c r="Q234" s="20"/>
      <c r="R234" s="20"/>
      <c r="S234" s="20"/>
      <c r="T234" s="20"/>
      <c r="U234" s="20"/>
      <c r="V234" s="20"/>
      <c r="W234" s="20"/>
      <c r="X234" s="20"/>
      <c r="Y234" s="20"/>
      <c r="Z234" s="20"/>
      <c r="AA234" s="20"/>
      <c r="AB234" s="20"/>
    </row>
    <row r="235" spans="1:28" x14ac:dyDescent="0.25">
      <c r="A235" s="209"/>
      <c r="G235" s="152"/>
      <c r="H235" s="152"/>
      <c r="I235" s="152"/>
      <c r="J235" s="152"/>
      <c r="K235" s="152"/>
      <c r="L235" s="152"/>
      <c r="M235" s="20"/>
      <c r="N235" s="20"/>
      <c r="O235" s="20"/>
      <c r="P235" s="20"/>
      <c r="Q235" s="20"/>
      <c r="R235" s="20"/>
      <c r="S235" s="20"/>
      <c r="T235" s="20"/>
      <c r="U235" s="20"/>
      <c r="V235" s="20"/>
      <c r="W235" s="20"/>
      <c r="X235" s="20"/>
      <c r="Y235" s="20"/>
      <c r="Z235" s="20"/>
      <c r="AA235" s="20"/>
      <c r="AB235" s="20"/>
    </row>
    <row r="236" spans="1:28" x14ac:dyDescent="0.25">
      <c r="A236" s="209"/>
      <c r="G236" s="152"/>
      <c r="H236" s="152"/>
      <c r="I236" s="152"/>
      <c r="J236" s="152"/>
      <c r="K236" s="152"/>
      <c r="L236" s="152"/>
      <c r="M236" s="20"/>
      <c r="N236" s="20"/>
      <c r="O236" s="20"/>
      <c r="P236" s="20"/>
      <c r="Q236" s="20"/>
      <c r="R236" s="20"/>
      <c r="S236" s="20"/>
      <c r="T236" s="20"/>
      <c r="U236" s="20"/>
      <c r="V236" s="20"/>
      <c r="W236" s="20"/>
      <c r="X236" s="20"/>
      <c r="Y236" s="20"/>
      <c r="Z236" s="20"/>
      <c r="AA236" s="20"/>
      <c r="AB236" s="20"/>
    </row>
    <row r="237" spans="1:28" x14ac:dyDescent="0.25">
      <c r="A237" s="209"/>
      <c r="G237" s="152"/>
      <c r="H237" s="152"/>
      <c r="I237" s="152"/>
      <c r="J237" s="152"/>
      <c r="K237" s="152"/>
      <c r="L237" s="152"/>
      <c r="M237" s="20"/>
      <c r="N237" s="20"/>
      <c r="O237" s="20"/>
      <c r="P237" s="20"/>
      <c r="Q237" s="20"/>
      <c r="R237" s="20"/>
      <c r="S237" s="20"/>
      <c r="T237" s="20"/>
      <c r="U237" s="20"/>
      <c r="V237" s="20"/>
      <c r="W237" s="20"/>
      <c r="X237" s="20"/>
      <c r="Y237" s="20"/>
      <c r="Z237" s="20"/>
      <c r="AA237" s="20"/>
      <c r="AB237" s="20"/>
    </row>
    <row r="238" spans="1:28" x14ac:dyDescent="0.25">
      <c r="A238" s="209"/>
      <c r="G238" s="152"/>
      <c r="H238" s="152"/>
      <c r="I238" s="152"/>
      <c r="J238" s="152"/>
      <c r="K238" s="152"/>
      <c r="L238" s="152"/>
      <c r="M238" s="20"/>
      <c r="N238" s="20"/>
      <c r="O238" s="20"/>
      <c r="P238" s="20"/>
      <c r="Q238" s="20"/>
      <c r="R238" s="20"/>
      <c r="S238" s="20"/>
      <c r="T238" s="20"/>
      <c r="U238" s="20"/>
      <c r="V238" s="20"/>
      <c r="W238" s="20"/>
      <c r="X238" s="20"/>
      <c r="Y238" s="20"/>
      <c r="Z238" s="20"/>
      <c r="AA238" s="20"/>
      <c r="AB238" s="20"/>
    </row>
    <row r="239" spans="1:28" x14ac:dyDescent="0.25">
      <c r="A239" s="209"/>
      <c r="G239" s="152"/>
      <c r="H239" s="152"/>
      <c r="I239" s="152"/>
      <c r="J239" s="152"/>
      <c r="K239" s="152"/>
      <c r="L239" s="152"/>
      <c r="M239" s="20"/>
      <c r="N239" s="20"/>
      <c r="O239" s="20"/>
      <c r="P239" s="20"/>
      <c r="Q239" s="20"/>
      <c r="R239" s="20"/>
      <c r="S239" s="20"/>
      <c r="T239" s="20"/>
      <c r="U239" s="20"/>
      <c r="V239" s="20"/>
      <c r="W239" s="20"/>
      <c r="X239" s="20"/>
      <c r="Y239" s="20"/>
      <c r="Z239" s="20"/>
      <c r="AA239" s="20"/>
      <c r="AB239" s="20"/>
    </row>
    <row r="240" spans="1:28" x14ac:dyDescent="0.25">
      <c r="A240" s="209"/>
      <c r="G240" s="152"/>
      <c r="H240" s="152"/>
      <c r="I240" s="152"/>
      <c r="J240" s="152"/>
      <c r="K240" s="152"/>
      <c r="L240" s="152"/>
      <c r="M240" s="20"/>
      <c r="N240" s="20"/>
      <c r="O240" s="20"/>
      <c r="P240" s="20"/>
      <c r="Q240" s="20"/>
      <c r="R240" s="20"/>
      <c r="S240" s="20"/>
      <c r="T240" s="20"/>
      <c r="U240" s="20"/>
      <c r="V240" s="20"/>
      <c r="W240" s="20"/>
      <c r="X240" s="20"/>
      <c r="Y240" s="20"/>
      <c r="Z240" s="20"/>
      <c r="AA240" s="20"/>
      <c r="AB240" s="20"/>
    </row>
    <row r="241" spans="1:28" x14ac:dyDescent="0.25">
      <c r="A241" s="209"/>
      <c r="G241" s="152"/>
      <c r="H241" s="152"/>
      <c r="I241" s="152"/>
      <c r="J241" s="152"/>
      <c r="K241" s="152"/>
      <c r="L241" s="152"/>
      <c r="M241" s="20"/>
      <c r="N241" s="20"/>
      <c r="O241" s="20"/>
      <c r="P241" s="20"/>
      <c r="Q241" s="20"/>
      <c r="R241" s="20"/>
      <c r="S241" s="20"/>
      <c r="T241" s="20"/>
      <c r="U241" s="20"/>
      <c r="V241" s="20"/>
      <c r="W241" s="20"/>
      <c r="X241" s="20"/>
      <c r="Y241" s="20"/>
      <c r="Z241" s="20"/>
      <c r="AA241" s="20"/>
      <c r="AB241" s="20"/>
    </row>
    <row r="242" spans="1:28" x14ac:dyDescent="0.25">
      <c r="A242" s="209"/>
      <c r="G242" s="152"/>
      <c r="H242" s="152"/>
      <c r="I242" s="152"/>
      <c r="J242" s="152"/>
      <c r="K242" s="152"/>
      <c r="L242" s="152"/>
      <c r="M242" s="20"/>
      <c r="N242" s="20"/>
      <c r="O242" s="20"/>
      <c r="P242" s="20"/>
      <c r="Q242" s="20"/>
      <c r="R242" s="20"/>
      <c r="S242" s="20"/>
      <c r="T242" s="20"/>
      <c r="U242" s="20"/>
      <c r="V242" s="20"/>
      <c r="W242" s="20"/>
      <c r="X242" s="20"/>
      <c r="Y242" s="20"/>
      <c r="Z242" s="20"/>
      <c r="AA242" s="20"/>
      <c r="AB242" s="20"/>
    </row>
    <row r="243" spans="1:28" x14ac:dyDescent="0.25">
      <c r="A243" s="209"/>
      <c r="G243" s="152"/>
      <c r="H243" s="152"/>
      <c r="I243" s="152"/>
      <c r="J243" s="152"/>
      <c r="K243" s="152"/>
      <c r="L243" s="152"/>
      <c r="M243" s="20"/>
      <c r="N243" s="20"/>
      <c r="O243" s="20"/>
      <c r="P243" s="20"/>
      <c r="Q243" s="20"/>
      <c r="R243" s="20"/>
      <c r="S243" s="20"/>
      <c r="T243" s="20"/>
      <c r="U243" s="20"/>
      <c r="V243" s="20"/>
      <c r="W243" s="20"/>
      <c r="X243" s="20"/>
      <c r="Y243" s="20"/>
      <c r="Z243" s="20"/>
      <c r="AA243" s="20"/>
      <c r="AB243" s="20"/>
    </row>
    <row r="244" spans="1:28" x14ac:dyDescent="0.25">
      <c r="A244" s="209"/>
      <c r="G244" s="152"/>
      <c r="H244" s="152"/>
      <c r="I244" s="152"/>
      <c r="J244" s="152"/>
      <c r="K244" s="152"/>
      <c r="L244" s="152"/>
      <c r="M244" s="20"/>
      <c r="N244" s="20"/>
      <c r="O244" s="20"/>
      <c r="P244" s="20"/>
      <c r="Q244" s="20"/>
      <c r="R244" s="20"/>
      <c r="S244" s="20"/>
      <c r="T244" s="20"/>
      <c r="U244" s="20"/>
      <c r="V244" s="20"/>
      <c r="W244" s="20"/>
      <c r="X244" s="20"/>
      <c r="Y244" s="20"/>
      <c r="Z244" s="20"/>
      <c r="AA244" s="20"/>
      <c r="AB244" s="20"/>
    </row>
    <row r="245" spans="1:28" x14ac:dyDescent="0.25">
      <c r="A245" s="209"/>
      <c r="G245" s="152"/>
      <c r="H245" s="152"/>
      <c r="I245" s="152"/>
      <c r="J245" s="152"/>
      <c r="K245" s="152"/>
      <c r="L245" s="152"/>
      <c r="M245" s="20"/>
      <c r="N245" s="20"/>
      <c r="O245" s="20"/>
      <c r="P245" s="20"/>
      <c r="Q245" s="20"/>
      <c r="R245" s="20"/>
      <c r="S245" s="20"/>
      <c r="T245" s="20"/>
      <c r="U245" s="20"/>
      <c r="V245" s="20"/>
      <c r="W245" s="20"/>
      <c r="X245" s="20"/>
      <c r="Y245" s="20"/>
      <c r="Z245" s="20"/>
      <c r="AA245" s="20"/>
      <c r="AB245" s="20"/>
    </row>
    <row r="246" spans="1:28" x14ac:dyDescent="0.25">
      <c r="A246" s="209"/>
      <c r="G246" s="152"/>
      <c r="H246" s="152"/>
      <c r="I246" s="152"/>
      <c r="J246" s="152"/>
      <c r="K246" s="152"/>
      <c r="L246" s="152"/>
      <c r="M246" s="20"/>
      <c r="N246" s="20"/>
      <c r="O246" s="20"/>
      <c r="P246" s="20"/>
      <c r="Q246" s="20"/>
      <c r="R246" s="20"/>
      <c r="S246" s="20"/>
      <c r="T246" s="20"/>
      <c r="U246" s="20"/>
      <c r="V246" s="20"/>
      <c r="W246" s="20"/>
      <c r="X246" s="20"/>
      <c r="Y246" s="20"/>
      <c r="Z246" s="20"/>
      <c r="AA246" s="20"/>
      <c r="AB246" s="20"/>
    </row>
    <row r="247" spans="1:28" x14ac:dyDescent="0.25">
      <c r="A247" s="209"/>
      <c r="G247" s="152"/>
      <c r="H247" s="152"/>
      <c r="I247" s="152"/>
      <c r="J247" s="152"/>
      <c r="K247" s="152"/>
      <c r="L247" s="152"/>
      <c r="M247" s="20"/>
      <c r="N247" s="20"/>
      <c r="O247" s="20"/>
      <c r="P247" s="20"/>
      <c r="Q247" s="20"/>
      <c r="R247" s="20"/>
      <c r="S247" s="20"/>
      <c r="T247" s="20"/>
      <c r="U247" s="20"/>
      <c r="V247" s="20"/>
      <c r="W247" s="20"/>
      <c r="X247" s="20"/>
      <c r="Y247" s="20"/>
      <c r="Z247" s="20"/>
      <c r="AA247" s="20"/>
      <c r="AB247" s="20"/>
    </row>
    <row r="248" spans="1:28" x14ac:dyDescent="0.25">
      <c r="A248" s="209"/>
      <c r="G248" s="152"/>
      <c r="H248" s="152"/>
      <c r="I248" s="152"/>
      <c r="J248" s="152"/>
      <c r="K248" s="152"/>
      <c r="L248" s="152"/>
      <c r="M248" s="20"/>
      <c r="N248" s="20"/>
      <c r="O248" s="20"/>
      <c r="P248" s="20"/>
      <c r="Q248" s="20"/>
      <c r="R248" s="20"/>
      <c r="S248" s="20"/>
      <c r="T248" s="20"/>
      <c r="U248" s="20"/>
      <c r="V248" s="20"/>
      <c r="W248" s="20"/>
      <c r="X248" s="20"/>
      <c r="Y248" s="20"/>
      <c r="Z248" s="20"/>
      <c r="AA248" s="20"/>
      <c r="AB248" s="20"/>
    </row>
    <row r="249" spans="1:28" x14ac:dyDescent="0.25">
      <c r="A249" s="209"/>
      <c r="G249" s="152"/>
      <c r="H249" s="152"/>
      <c r="I249" s="152"/>
      <c r="J249" s="152"/>
      <c r="K249" s="152"/>
      <c r="L249" s="152"/>
      <c r="M249" s="20"/>
      <c r="N249" s="20"/>
      <c r="O249" s="20"/>
      <c r="P249" s="20"/>
      <c r="Q249" s="20"/>
      <c r="R249" s="20"/>
      <c r="S249" s="20"/>
      <c r="T249" s="20"/>
      <c r="U249" s="20"/>
      <c r="V249" s="20"/>
      <c r="W249" s="20"/>
      <c r="X249" s="20"/>
      <c r="Y249" s="20"/>
      <c r="Z249" s="20"/>
      <c r="AA249" s="20"/>
      <c r="AB249" s="20"/>
    </row>
    <row r="250" spans="1:28" x14ac:dyDescent="0.25">
      <c r="A250" s="209"/>
      <c r="G250" s="152"/>
      <c r="H250" s="152"/>
      <c r="I250" s="152"/>
      <c r="J250" s="152"/>
      <c r="K250" s="152"/>
      <c r="L250" s="152"/>
      <c r="M250" s="20"/>
      <c r="N250" s="20"/>
      <c r="O250" s="20"/>
      <c r="P250" s="20"/>
      <c r="Q250" s="20"/>
      <c r="R250" s="20"/>
      <c r="S250" s="20"/>
      <c r="T250" s="20"/>
      <c r="U250" s="20"/>
      <c r="V250" s="20"/>
      <c r="W250" s="20"/>
      <c r="X250" s="20"/>
      <c r="Y250" s="20"/>
      <c r="Z250" s="20"/>
      <c r="AA250" s="20"/>
      <c r="AB250" s="20"/>
    </row>
    <row r="251" spans="1:28" x14ac:dyDescent="0.25">
      <c r="A251" s="209"/>
      <c r="G251" s="152"/>
      <c r="H251" s="152"/>
      <c r="I251" s="152"/>
      <c r="J251" s="152"/>
      <c r="K251" s="152"/>
      <c r="L251" s="152"/>
      <c r="M251" s="20"/>
      <c r="N251" s="20"/>
      <c r="O251" s="20"/>
      <c r="P251" s="20"/>
      <c r="Q251" s="20"/>
      <c r="R251" s="20"/>
      <c r="S251" s="20"/>
      <c r="T251" s="20"/>
      <c r="U251" s="20"/>
      <c r="V251" s="20"/>
      <c r="W251" s="20"/>
      <c r="X251" s="20"/>
      <c r="Y251" s="20"/>
      <c r="Z251" s="20"/>
      <c r="AA251" s="20"/>
      <c r="AB251" s="20"/>
    </row>
    <row r="252" spans="1:28" x14ac:dyDescent="0.25">
      <c r="A252" s="209"/>
      <c r="G252" s="152"/>
      <c r="H252" s="152"/>
      <c r="I252" s="152"/>
      <c r="J252" s="152"/>
      <c r="K252" s="152"/>
      <c r="L252" s="152"/>
      <c r="M252" s="20"/>
      <c r="N252" s="20"/>
      <c r="O252" s="20"/>
      <c r="P252" s="20"/>
      <c r="Q252" s="20"/>
      <c r="R252" s="20"/>
      <c r="S252" s="20"/>
      <c r="T252" s="20"/>
      <c r="U252" s="20"/>
      <c r="V252" s="20"/>
      <c r="W252" s="20"/>
      <c r="X252" s="20"/>
      <c r="Y252" s="20"/>
      <c r="Z252" s="20"/>
      <c r="AA252" s="20"/>
      <c r="AB252" s="20"/>
    </row>
    <row r="253" spans="1:28" x14ac:dyDescent="0.25">
      <c r="A253" s="209"/>
      <c r="G253" s="152"/>
      <c r="H253" s="152"/>
      <c r="I253" s="152"/>
      <c r="J253" s="152"/>
      <c r="K253" s="152"/>
      <c r="L253" s="152"/>
      <c r="M253" s="20"/>
      <c r="N253" s="20"/>
      <c r="O253" s="20"/>
      <c r="P253" s="20"/>
      <c r="Q253" s="20"/>
      <c r="R253" s="20"/>
      <c r="S253" s="20"/>
      <c r="T253" s="20"/>
      <c r="U253" s="20"/>
      <c r="V253" s="20"/>
      <c r="W253" s="20"/>
      <c r="X253" s="20"/>
      <c r="Y253" s="20"/>
      <c r="Z253" s="20"/>
      <c r="AA253" s="20"/>
      <c r="AB253" s="20"/>
    </row>
    <row r="254" spans="1:28" x14ac:dyDescent="0.25">
      <c r="A254" s="209"/>
      <c r="G254" s="152"/>
      <c r="H254" s="152"/>
      <c r="I254" s="152"/>
      <c r="J254" s="152"/>
      <c r="K254" s="152"/>
      <c r="L254" s="152"/>
      <c r="M254" s="20"/>
      <c r="N254" s="20"/>
      <c r="O254" s="20"/>
      <c r="P254" s="20"/>
      <c r="Q254" s="20"/>
      <c r="R254" s="20"/>
      <c r="S254" s="20"/>
      <c r="T254" s="20"/>
      <c r="U254" s="20"/>
      <c r="V254" s="20"/>
      <c r="W254" s="20"/>
      <c r="X254" s="20"/>
      <c r="Y254" s="20"/>
      <c r="Z254" s="20"/>
      <c r="AA254" s="20"/>
      <c r="AB254" s="20"/>
    </row>
    <row r="255" spans="1:28" x14ac:dyDescent="0.25">
      <c r="A255" s="209"/>
      <c r="G255" s="152"/>
      <c r="H255" s="152"/>
      <c r="I255" s="152"/>
      <c r="J255" s="152"/>
      <c r="K255" s="152"/>
      <c r="L255" s="152"/>
      <c r="M255" s="20"/>
      <c r="N255" s="20"/>
      <c r="O255" s="20"/>
      <c r="P255" s="20"/>
      <c r="Q255" s="20"/>
      <c r="R255" s="20"/>
      <c r="S255" s="20"/>
      <c r="T255" s="20"/>
      <c r="U255" s="20"/>
      <c r="V255" s="20"/>
      <c r="W255" s="20"/>
      <c r="X255" s="20"/>
      <c r="Y255" s="20"/>
      <c r="Z255" s="20"/>
      <c r="AA255" s="20"/>
      <c r="AB255" s="20"/>
    </row>
    <row r="256" spans="1:28" x14ac:dyDescent="0.25">
      <c r="A256" s="209"/>
      <c r="G256" s="152"/>
      <c r="H256" s="152"/>
      <c r="I256" s="152"/>
      <c r="J256" s="152"/>
      <c r="K256" s="152"/>
      <c r="L256" s="152"/>
      <c r="M256" s="20"/>
      <c r="N256" s="20"/>
      <c r="O256" s="20"/>
      <c r="P256" s="20"/>
      <c r="Q256" s="20"/>
      <c r="R256" s="20"/>
      <c r="S256" s="20"/>
      <c r="T256" s="20"/>
      <c r="U256" s="20"/>
      <c r="V256" s="20"/>
      <c r="W256" s="20"/>
      <c r="X256" s="20"/>
      <c r="Y256" s="20"/>
      <c r="Z256" s="20"/>
      <c r="AA256" s="20"/>
      <c r="AB256" s="20"/>
    </row>
    <row r="257" spans="1:28" x14ac:dyDescent="0.25">
      <c r="A257" s="209"/>
      <c r="G257" s="152"/>
      <c r="H257" s="152"/>
      <c r="I257" s="152"/>
      <c r="J257" s="152"/>
      <c r="K257" s="152"/>
      <c r="L257" s="152"/>
      <c r="M257" s="20"/>
      <c r="N257" s="20"/>
      <c r="O257" s="20"/>
      <c r="P257" s="20"/>
      <c r="Q257" s="20"/>
      <c r="R257" s="20"/>
      <c r="S257" s="20"/>
      <c r="T257" s="20"/>
      <c r="U257" s="20"/>
      <c r="V257" s="20"/>
      <c r="W257" s="20"/>
      <c r="X257" s="20"/>
      <c r="Y257" s="20"/>
      <c r="Z257" s="20"/>
      <c r="AA257" s="20"/>
      <c r="AB257" s="20"/>
    </row>
    <row r="258" spans="1:28" x14ac:dyDescent="0.25">
      <c r="A258" s="209"/>
      <c r="G258" s="152"/>
      <c r="H258" s="152"/>
      <c r="I258" s="152"/>
      <c r="J258" s="152"/>
      <c r="K258" s="152"/>
      <c r="L258" s="152"/>
      <c r="M258" s="20"/>
      <c r="N258" s="20"/>
      <c r="O258" s="20"/>
      <c r="P258" s="20"/>
      <c r="Q258" s="20"/>
      <c r="R258" s="20"/>
      <c r="S258" s="20"/>
      <c r="T258" s="20"/>
      <c r="U258" s="20"/>
      <c r="V258" s="20"/>
      <c r="W258" s="20"/>
      <c r="X258" s="20"/>
      <c r="Y258" s="20"/>
      <c r="Z258" s="20"/>
      <c r="AA258" s="20"/>
      <c r="AB258" s="20"/>
    </row>
    <row r="259" spans="1:28" x14ac:dyDescent="0.25">
      <c r="A259" s="209"/>
      <c r="G259" s="152"/>
      <c r="H259" s="152"/>
      <c r="I259" s="152"/>
      <c r="J259" s="152"/>
      <c r="K259" s="152"/>
      <c r="L259" s="152"/>
      <c r="M259" s="20"/>
      <c r="N259" s="20"/>
      <c r="O259" s="20"/>
      <c r="P259" s="20"/>
      <c r="Q259" s="20"/>
      <c r="R259" s="20"/>
      <c r="S259" s="20"/>
      <c r="T259" s="20"/>
      <c r="U259" s="20"/>
      <c r="V259" s="20"/>
      <c r="W259" s="20"/>
      <c r="X259" s="20"/>
      <c r="Y259" s="20"/>
      <c r="Z259" s="20"/>
      <c r="AA259" s="20"/>
      <c r="AB259" s="20"/>
    </row>
    <row r="260" spans="1:28" x14ac:dyDescent="0.25">
      <c r="A260" s="209"/>
      <c r="G260" s="152"/>
      <c r="H260" s="152"/>
      <c r="I260" s="152"/>
      <c r="J260" s="152"/>
      <c r="K260" s="152"/>
      <c r="L260" s="152"/>
      <c r="M260" s="20"/>
      <c r="N260" s="20"/>
      <c r="O260" s="20"/>
      <c r="P260" s="20"/>
      <c r="Q260" s="20"/>
      <c r="R260" s="20"/>
      <c r="S260" s="20"/>
      <c r="T260" s="20"/>
      <c r="U260" s="20"/>
      <c r="V260" s="20"/>
      <c r="W260" s="20"/>
      <c r="X260" s="20"/>
      <c r="Y260" s="20"/>
      <c r="Z260" s="20"/>
      <c r="AA260" s="20"/>
      <c r="AB260" s="20"/>
    </row>
    <row r="261" spans="1:28" x14ac:dyDescent="0.25">
      <c r="A261" s="209"/>
      <c r="G261" s="152"/>
      <c r="H261" s="152"/>
      <c r="I261" s="152"/>
      <c r="J261" s="152"/>
      <c r="K261" s="152"/>
      <c r="L261" s="152"/>
      <c r="M261" s="20"/>
      <c r="N261" s="20"/>
      <c r="O261" s="20"/>
      <c r="P261" s="20"/>
      <c r="Q261" s="20"/>
      <c r="R261" s="20"/>
      <c r="S261" s="20"/>
      <c r="T261" s="20"/>
      <c r="U261" s="20"/>
      <c r="V261" s="20"/>
      <c r="W261" s="20"/>
      <c r="X261" s="20"/>
      <c r="Y261" s="20"/>
      <c r="Z261" s="20"/>
      <c r="AA261" s="20"/>
      <c r="AB261" s="20"/>
    </row>
    <row r="262" spans="1:28" x14ac:dyDescent="0.25">
      <c r="A262" s="209"/>
      <c r="G262" s="152"/>
      <c r="H262" s="152"/>
      <c r="I262" s="152"/>
      <c r="J262" s="152"/>
      <c r="K262" s="152"/>
      <c r="L262" s="152"/>
      <c r="M262" s="20"/>
      <c r="N262" s="20"/>
      <c r="O262" s="20"/>
      <c r="P262" s="20"/>
      <c r="Q262" s="20"/>
      <c r="R262" s="20"/>
      <c r="S262" s="20"/>
      <c r="T262" s="20"/>
      <c r="U262" s="20"/>
      <c r="V262" s="20"/>
      <c r="W262" s="20"/>
      <c r="X262" s="20"/>
      <c r="Y262" s="20"/>
      <c r="Z262" s="20"/>
      <c r="AA262" s="20"/>
      <c r="AB262" s="20"/>
    </row>
    <row r="263" spans="1:28" x14ac:dyDescent="0.25">
      <c r="A263" s="209"/>
      <c r="G263" s="152"/>
      <c r="H263" s="152"/>
      <c r="I263" s="152"/>
      <c r="J263" s="152"/>
      <c r="K263" s="152"/>
      <c r="L263" s="152"/>
      <c r="M263" s="20"/>
      <c r="N263" s="20"/>
      <c r="O263" s="20"/>
      <c r="P263" s="20"/>
      <c r="Q263" s="20"/>
      <c r="R263" s="20"/>
      <c r="S263" s="20"/>
      <c r="T263" s="20"/>
      <c r="U263" s="20"/>
      <c r="V263" s="20"/>
      <c r="W263" s="20"/>
      <c r="X263" s="20"/>
      <c r="Y263" s="20"/>
      <c r="Z263" s="20"/>
      <c r="AA263" s="20"/>
      <c r="AB263" s="20"/>
    </row>
    <row r="264" spans="1:28" x14ac:dyDescent="0.25">
      <c r="A264" s="209"/>
      <c r="G264" s="152"/>
      <c r="H264" s="152"/>
      <c r="I264" s="152"/>
      <c r="J264" s="152"/>
      <c r="K264" s="152"/>
      <c r="L264" s="152"/>
      <c r="M264" s="20"/>
      <c r="N264" s="20"/>
      <c r="O264" s="20"/>
      <c r="P264" s="20"/>
      <c r="Q264" s="20"/>
      <c r="R264" s="20"/>
      <c r="S264" s="20"/>
      <c r="T264" s="20"/>
      <c r="U264" s="20"/>
      <c r="V264" s="20"/>
      <c r="W264" s="20"/>
      <c r="X264" s="20"/>
      <c r="Y264" s="20"/>
      <c r="Z264" s="20"/>
      <c r="AA264" s="20"/>
      <c r="AB264" s="20"/>
    </row>
    <row r="265" spans="1:28" x14ac:dyDescent="0.25">
      <c r="A265" s="209"/>
      <c r="G265" s="152"/>
      <c r="H265" s="152"/>
      <c r="I265" s="152"/>
      <c r="J265" s="152"/>
      <c r="K265" s="152"/>
      <c r="L265" s="152"/>
      <c r="M265" s="20"/>
      <c r="N265" s="20"/>
      <c r="O265" s="20"/>
      <c r="P265" s="20"/>
      <c r="Q265" s="20"/>
      <c r="R265" s="20"/>
      <c r="S265" s="20"/>
      <c r="T265" s="20"/>
      <c r="U265" s="20"/>
      <c r="V265" s="20"/>
      <c r="W265" s="20"/>
      <c r="X265" s="20"/>
      <c r="Y265" s="20"/>
      <c r="Z265" s="20"/>
      <c r="AA265" s="20"/>
      <c r="AB265" s="20"/>
    </row>
    <row r="266" spans="1:28" x14ac:dyDescent="0.25">
      <c r="A266" s="209"/>
      <c r="G266" s="152"/>
      <c r="H266" s="152"/>
      <c r="I266" s="152"/>
      <c r="J266" s="152"/>
      <c r="K266" s="152"/>
      <c r="L266" s="152"/>
      <c r="M266" s="20"/>
      <c r="N266" s="20"/>
      <c r="O266" s="20"/>
      <c r="P266" s="20"/>
      <c r="Q266" s="20"/>
      <c r="R266" s="20"/>
      <c r="S266" s="20"/>
      <c r="T266" s="20"/>
      <c r="U266" s="20"/>
      <c r="V266" s="20"/>
      <c r="W266" s="20"/>
      <c r="X266" s="20"/>
      <c r="Y266" s="20"/>
      <c r="Z266" s="20"/>
      <c r="AA266" s="20"/>
      <c r="AB266" s="20"/>
    </row>
    <row r="267" spans="1:28" x14ac:dyDescent="0.25">
      <c r="A267" s="209"/>
      <c r="G267" s="152"/>
      <c r="H267" s="152"/>
      <c r="I267" s="152"/>
      <c r="J267" s="152"/>
      <c r="K267" s="152"/>
      <c r="L267" s="152"/>
      <c r="M267" s="20"/>
      <c r="N267" s="20"/>
      <c r="O267" s="20"/>
      <c r="P267" s="20"/>
      <c r="Q267" s="20"/>
      <c r="R267" s="20"/>
      <c r="S267" s="20"/>
      <c r="T267" s="20"/>
      <c r="U267" s="20"/>
      <c r="V267" s="20"/>
      <c r="W267" s="20"/>
      <c r="X267" s="20"/>
      <c r="Y267" s="20"/>
      <c r="Z267" s="20"/>
      <c r="AA267" s="20"/>
      <c r="AB267" s="20"/>
    </row>
    <row r="268" spans="1:28" x14ac:dyDescent="0.25">
      <c r="A268" s="209"/>
      <c r="G268" s="152"/>
      <c r="H268" s="152"/>
      <c r="I268" s="152"/>
      <c r="J268" s="152"/>
      <c r="K268" s="152"/>
      <c r="L268" s="152"/>
      <c r="M268" s="20"/>
      <c r="N268" s="20"/>
      <c r="O268" s="20"/>
      <c r="P268" s="20"/>
      <c r="Q268" s="20"/>
      <c r="R268" s="20"/>
      <c r="S268" s="20"/>
      <c r="T268" s="20"/>
      <c r="U268" s="20"/>
      <c r="V268" s="20"/>
      <c r="W268" s="20"/>
      <c r="X268" s="20"/>
      <c r="Y268" s="20"/>
      <c r="Z268" s="20"/>
      <c r="AA268" s="20"/>
      <c r="AB268" s="20"/>
    </row>
    <row r="269" spans="1:28" x14ac:dyDescent="0.25">
      <c r="A269" s="209"/>
      <c r="G269" s="152"/>
      <c r="H269" s="152"/>
      <c r="I269" s="152"/>
      <c r="J269" s="152"/>
      <c r="K269" s="152"/>
      <c r="L269" s="152"/>
      <c r="M269" s="20"/>
      <c r="N269" s="20"/>
      <c r="O269" s="20"/>
      <c r="P269" s="20"/>
      <c r="Q269" s="20"/>
      <c r="R269" s="20"/>
      <c r="S269" s="20"/>
      <c r="T269" s="20"/>
      <c r="U269" s="20"/>
      <c r="V269" s="20"/>
      <c r="W269" s="20"/>
      <c r="X269" s="20"/>
      <c r="Y269" s="20"/>
      <c r="Z269" s="20"/>
      <c r="AA269" s="20"/>
      <c r="AB269" s="20"/>
    </row>
    <row r="270" spans="1:28" x14ac:dyDescent="0.25">
      <c r="A270" s="209"/>
      <c r="G270" s="152"/>
      <c r="H270" s="152"/>
      <c r="I270" s="152"/>
      <c r="J270" s="152"/>
      <c r="K270" s="152"/>
      <c r="L270" s="152"/>
      <c r="M270" s="20"/>
      <c r="N270" s="20"/>
      <c r="O270" s="20"/>
      <c r="P270" s="20"/>
      <c r="Q270" s="20"/>
      <c r="R270" s="20"/>
      <c r="S270" s="20"/>
      <c r="T270" s="20"/>
      <c r="U270" s="20"/>
      <c r="V270" s="20"/>
      <c r="W270" s="20"/>
      <c r="X270" s="20"/>
      <c r="Y270" s="20"/>
      <c r="Z270" s="20"/>
      <c r="AA270" s="20"/>
      <c r="AB270" s="20"/>
    </row>
    <row r="271" spans="1:28" x14ac:dyDescent="0.25">
      <c r="A271" s="209"/>
      <c r="G271" s="152"/>
      <c r="H271" s="152"/>
      <c r="I271" s="152"/>
      <c r="J271" s="152"/>
      <c r="K271" s="152"/>
      <c r="L271" s="152"/>
      <c r="M271" s="20"/>
      <c r="N271" s="20"/>
      <c r="O271" s="20"/>
      <c r="P271" s="20"/>
      <c r="Q271" s="20"/>
      <c r="R271" s="20"/>
      <c r="S271" s="20"/>
      <c r="T271" s="20"/>
      <c r="U271" s="20"/>
      <c r="V271" s="20"/>
      <c r="W271" s="20"/>
      <c r="X271" s="20"/>
      <c r="Y271" s="20"/>
      <c r="Z271" s="20"/>
      <c r="AA271" s="20"/>
      <c r="AB271" s="20"/>
    </row>
    <row r="272" spans="1:28" x14ac:dyDescent="0.25">
      <c r="A272" s="209"/>
      <c r="G272" s="152"/>
      <c r="H272" s="152"/>
      <c r="I272" s="152"/>
      <c r="J272" s="152"/>
      <c r="K272" s="152"/>
      <c r="L272" s="152"/>
      <c r="M272" s="20"/>
      <c r="N272" s="20"/>
      <c r="O272" s="20"/>
      <c r="P272" s="20"/>
      <c r="Q272" s="20"/>
      <c r="R272" s="20"/>
      <c r="S272" s="20"/>
      <c r="T272" s="20"/>
      <c r="U272" s="20"/>
      <c r="V272" s="20"/>
      <c r="W272" s="20"/>
      <c r="X272" s="20"/>
      <c r="Y272" s="20"/>
      <c r="Z272" s="20"/>
      <c r="AA272" s="20"/>
      <c r="AB272" s="20"/>
    </row>
    <row r="273" spans="1:28" x14ac:dyDescent="0.25">
      <c r="A273" s="209"/>
      <c r="G273" s="152"/>
      <c r="H273" s="152"/>
      <c r="I273" s="152"/>
      <c r="J273" s="152"/>
      <c r="K273" s="152"/>
      <c r="L273" s="152"/>
      <c r="M273" s="20"/>
      <c r="N273" s="20"/>
      <c r="O273" s="20"/>
      <c r="P273" s="20"/>
      <c r="Q273" s="20"/>
      <c r="R273" s="20"/>
      <c r="S273" s="20"/>
      <c r="T273" s="20"/>
      <c r="U273" s="20"/>
      <c r="V273" s="20"/>
      <c r="W273" s="20"/>
      <c r="X273" s="20"/>
      <c r="Y273" s="20"/>
      <c r="Z273" s="20"/>
      <c r="AA273" s="20"/>
      <c r="AB273" s="20"/>
    </row>
    <row r="274" spans="1:28" x14ac:dyDescent="0.25">
      <c r="A274" s="209"/>
      <c r="G274" s="152"/>
      <c r="H274" s="152"/>
      <c r="I274" s="152"/>
      <c r="J274" s="152"/>
      <c r="K274" s="152"/>
      <c r="L274" s="152"/>
      <c r="M274" s="20"/>
      <c r="N274" s="20"/>
      <c r="O274" s="20"/>
      <c r="P274" s="20"/>
      <c r="Q274" s="20"/>
      <c r="R274" s="20"/>
      <c r="S274" s="20"/>
      <c r="T274" s="20"/>
      <c r="U274" s="20"/>
      <c r="V274" s="20"/>
      <c r="W274" s="20"/>
      <c r="X274" s="20"/>
      <c r="Y274" s="20"/>
      <c r="Z274" s="20"/>
      <c r="AA274" s="20"/>
      <c r="AB274" s="20"/>
    </row>
    <row r="275" spans="1:28" x14ac:dyDescent="0.25">
      <c r="A275" s="209"/>
      <c r="G275" s="152"/>
      <c r="H275" s="152"/>
      <c r="I275" s="152"/>
      <c r="J275" s="152"/>
      <c r="K275" s="152"/>
      <c r="L275" s="152"/>
      <c r="M275" s="20"/>
      <c r="N275" s="20"/>
      <c r="O275" s="20"/>
      <c r="P275" s="20"/>
      <c r="Q275" s="20"/>
      <c r="R275" s="20"/>
      <c r="S275" s="20"/>
      <c r="T275" s="20"/>
      <c r="U275" s="20"/>
      <c r="V275" s="20"/>
      <c r="W275" s="20"/>
      <c r="X275" s="20"/>
      <c r="Y275" s="20"/>
      <c r="Z275" s="20"/>
      <c r="AA275" s="20"/>
      <c r="AB275" s="20"/>
    </row>
    <row r="276" spans="1:28" x14ac:dyDescent="0.25">
      <c r="A276" s="209"/>
      <c r="G276" s="152"/>
      <c r="H276" s="152"/>
      <c r="I276" s="152"/>
      <c r="J276" s="152"/>
      <c r="K276" s="152"/>
      <c r="L276" s="152"/>
      <c r="M276" s="20"/>
      <c r="N276" s="20"/>
      <c r="O276" s="20"/>
      <c r="P276" s="20"/>
      <c r="Q276" s="20"/>
      <c r="R276" s="20"/>
      <c r="S276" s="20"/>
      <c r="T276" s="20"/>
      <c r="U276" s="20"/>
      <c r="V276" s="20"/>
      <c r="W276" s="20"/>
      <c r="X276" s="20"/>
      <c r="Y276" s="20"/>
      <c r="Z276" s="20"/>
      <c r="AA276" s="20"/>
      <c r="AB276" s="20"/>
    </row>
    <row r="277" spans="1:28" x14ac:dyDescent="0.25">
      <c r="A277" s="209"/>
      <c r="G277" s="152"/>
      <c r="H277" s="152"/>
      <c r="I277" s="152"/>
      <c r="J277" s="152"/>
      <c r="K277" s="152"/>
      <c r="L277" s="152"/>
      <c r="M277" s="20"/>
      <c r="N277" s="20"/>
      <c r="O277" s="20"/>
      <c r="P277" s="20"/>
      <c r="Q277" s="20"/>
      <c r="R277" s="20"/>
      <c r="S277" s="20"/>
      <c r="T277" s="20"/>
      <c r="U277" s="20"/>
      <c r="V277" s="20"/>
      <c r="W277" s="20"/>
      <c r="X277" s="20"/>
      <c r="Y277" s="20"/>
      <c r="Z277" s="20"/>
      <c r="AA277" s="20"/>
      <c r="AB277" s="20"/>
    </row>
    <row r="278" spans="1:28" x14ac:dyDescent="0.25">
      <c r="A278" s="209"/>
      <c r="G278" s="152"/>
      <c r="H278" s="152"/>
      <c r="I278" s="152"/>
      <c r="J278" s="152"/>
      <c r="K278" s="152"/>
      <c r="L278" s="152"/>
      <c r="M278" s="20"/>
      <c r="N278" s="20"/>
      <c r="O278" s="20"/>
      <c r="P278" s="20"/>
      <c r="Q278" s="20"/>
      <c r="R278" s="20"/>
      <c r="S278" s="20"/>
      <c r="T278" s="20"/>
      <c r="U278" s="20"/>
      <c r="V278" s="20"/>
      <c r="W278" s="20"/>
      <c r="X278" s="20"/>
      <c r="Y278" s="20"/>
      <c r="Z278" s="20"/>
      <c r="AA278" s="20"/>
      <c r="AB278" s="20"/>
    </row>
    <row r="279" spans="1:28" x14ac:dyDescent="0.25">
      <c r="A279" s="209"/>
      <c r="G279" s="152"/>
      <c r="H279" s="152"/>
      <c r="I279" s="152"/>
      <c r="J279" s="152"/>
      <c r="K279" s="152"/>
      <c r="L279" s="152"/>
      <c r="M279" s="20"/>
      <c r="N279" s="20"/>
      <c r="O279" s="20"/>
      <c r="P279" s="20"/>
      <c r="Q279" s="20"/>
      <c r="R279" s="20"/>
      <c r="S279" s="20"/>
      <c r="T279" s="20"/>
      <c r="U279" s="20"/>
      <c r="V279" s="20"/>
      <c r="W279" s="20"/>
      <c r="X279" s="20"/>
      <c r="Y279" s="20"/>
      <c r="Z279" s="20"/>
      <c r="AA279" s="20"/>
      <c r="AB279" s="20"/>
    </row>
    <row r="280" spans="1:28" x14ac:dyDescent="0.25">
      <c r="A280" s="209"/>
      <c r="G280" s="152"/>
      <c r="H280" s="152"/>
      <c r="I280" s="152"/>
      <c r="J280" s="152"/>
      <c r="K280" s="152"/>
      <c r="L280" s="152"/>
      <c r="M280" s="20"/>
      <c r="N280" s="20"/>
      <c r="O280" s="20"/>
      <c r="P280" s="20"/>
      <c r="Q280" s="20"/>
      <c r="R280" s="20"/>
      <c r="S280" s="20"/>
      <c r="T280" s="20"/>
      <c r="U280" s="20"/>
      <c r="V280" s="20"/>
      <c r="W280" s="20"/>
      <c r="X280" s="20"/>
      <c r="Y280" s="20"/>
      <c r="Z280" s="20"/>
      <c r="AA280" s="20"/>
      <c r="AB280" s="20"/>
    </row>
    <row r="281" spans="1:28" x14ac:dyDescent="0.25">
      <c r="A281" s="209"/>
      <c r="G281" s="152"/>
      <c r="H281" s="152"/>
      <c r="I281" s="152"/>
      <c r="J281" s="152"/>
      <c r="K281" s="152"/>
      <c r="L281" s="152"/>
      <c r="M281" s="20"/>
      <c r="N281" s="20"/>
      <c r="O281" s="20"/>
      <c r="P281" s="20"/>
      <c r="Q281" s="20"/>
      <c r="R281" s="20"/>
      <c r="S281" s="20"/>
      <c r="T281" s="20"/>
      <c r="U281" s="20"/>
      <c r="V281" s="20"/>
      <c r="W281" s="20"/>
      <c r="X281" s="20"/>
      <c r="Y281" s="20"/>
      <c r="Z281" s="20"/>
      <c r="AA281" s="20"/>
      <c r="AB281" s="20"/>
    </row>
    <row r="282" spans="1:28" x14ac:dyDescent="0.25">
      <c r="A282" s="209"/>
      <c r="G282" s="152"/>
      <c r="H282" s="152"/>
      <c r="I282" s="152"/>
      <c r="J282" s="152"/>
      <c r="K282" s="152"/>
      <c r="L282" s="152"/>
      <c r="M282" s="20"/>
      <c r="N282" s="20"/>
      <c r="O282" s="20"/>
      <c r="P282" s="20"/>
      <c r="Q282" s="20"/>
      <c r="R282" s="20"/>
      <c r="S282" s="20"/>
      <c r="T282" s="20"/>
      <c r="U282" s="20"/>
      <c r="V282" s="20"/>
      <c r="W282" s="20"/>
      <c r="X282" s="20"/>
      <c r="Y282" s="20"/>
      <c r="Z282" s="20"/>
      <c r="AA282" s="20"/>
      <c r="AB282" s="20"/>
    </row>
    <row r="283" spans="1:28" x14ac:dyDescent="0.25">
      <c r="A283" s="209"/>
      <c r="G283" s="152"/>
      <c r="H283" s="152"/>
      <c r="I283" s="152"/>
      <c r="J283" s="152"/>
      <c r="K283" s="152"/>
      <c r="L283" s="152"/>
      <c r="M283" s="20"/>
      <c r="N283" s="20"/>
      <c r="O283" s="20"/>
      <c r="P283" s="20"/>
      <c r="Q283" s="20"/>
      <c r="R283" s="20"/>
      <c r="S283" s="20"/>
      <c r="T283" s="20"/>
      <c r="U283" s="20"/>
      <c r="V283" s="20"/>
      <c r="W283" s="20"/>
      <c r="X283" s="20"/>
      <c r="Y283" s="20"/>
      <c r="Z283" s="20"/>
      <c r="AA283" s="20"/>
      <c r="AB283" s="20"/>
    </row>
    <row r="284" spans="1:28" x14ac:dyDescent="0.25">
      <c r="A284" s="209"/>
      <c r="G284" s="152"/>
      <c r="H284" s="152"/>
      <c r="I284" s="152"/>
      <c r="J284" s="152"/>
      <c r="K284" s="152"/>
      <c r="L284" s="152"/>
      <c r="M284" s="20"/>
      <c r="N284" s="20"/>
      <c r="O284" s="20"/>
      <c r="P284" s="20"/>
      <c r="Q284" s="20"/>
      <c r="R284" s="20"/>
      <c r="S284" s="20"/>
      <c r="T284" s="20"/>
      <c r="U284" s="20"/>
      <c r="V284" s="20"/>
      <c r="W284" s="20"/>
      <c r="X284" s="20"/>
      <c r="Y284" s="20"/>
      <c r="Z284" s="20"/>
      <c r="AA284" s="20"/>
      <c r="AB284" s="20"/>
    </row>
    <row r="285" spans="1:28" x14ac:dyDescent="0.25">
      <c r="A285" s="209"/>
      <c r="G285" s="152"/>
      <c r="H285" s="152"/>
      <c r="I285" s="152"/>
      <c r="J285" s="152"/>
      <c r="K285" s="152"/>
      <c r="L285" s="152"/>
      <c r="M285" s="20"/>
      <c r="N285" s="20"/>
      <c r="O285" s="20"/>
      <c r="P285" s="20"/>
      <c r="Q285" s="20"/>
      <c r="R285" s="20"/>
      <c r="S285" s="20"/>
      <c r="T285" s="20"/>
      <c r="U285" s="20"/>
      <c r="V285" s="20"/>
      <c r="W285" s="20"/>
      <c r="X285" s="20"/>
      <c r="Y285" s="20"/>
      <c r="Z285" s="20"/>
      <c r="AA285" s="20"/>
      <c r="AB285" s="20"/>
    </row>
    <row r="286" spans="1:28" x14ac:dyDescent="0.25">
      <c r="A286" s="209"/>
      <c r="G286" s="152"/>
      <c r="H286" s="152"/>
      <c r="I286" s="152"/>
      <c r="J286" s="152"/>
      <c r="K286" s="152"/>
      <c r="L286" s="152"/>
      <c r="M286" s="20"/>
      <c r="N286" s="20"/>
      <c r="O286" s="20"/>
      <c r="P286" s="20"/>
      <c r="Q286" s="20"/>
      <c r="R286" s="20"/>
      <c r="S286" s="20"/>
      <c r="T286" s="20"/>
      <c r="U286" s="20"/>
      <c r="V286" s="20"/>
      <c r="W286" s="20"/>
      <c r="X286" s="20"/>
      <c r="Y286" s="20"/>
      <c r="Z286" s="20"/>
      <c r="AA286" s="20"/>
      <c r="AB286" s="20"/>
    </row>
    <row r="287" spans="1:28" x14ac:dyDescent="0.25">
      <c r="A287" s="209"/>
      <c r="G287" s="152"/>
      <c r="H287" s="152"/>
      <c r="I287" s="152"/>
      <c r="J287" s="152"/>
      <c r="K287" s="152"/>
      <c r="L287" s="152"/>
      <c r="M287" s="20"/>
      <c r="N287" s="20"/>
      <c r="O287" s="20"/>
      <c r="P287" s="20"/>
      <c r="Q287" s="20"/>
      <c r="R287" s="20"/>
      <c r="S287" s="20"/>
      <c r="T287" s="20"/>
      <c r="U287" s="20"/>
      <c r="V287" s="20"/>
      <c r="W287" s="20"/>
      <c r="X287" s="20"/>
      <c r="Y287" s="20"/>
      <c r="Z287" s="20"/>
      <c r="AA287" s="20"/>
      <c r="AB287" s="20"/>
    </row>
    <row r="288" spans="1:28" x14ac:dyDescent="0.25">
      <c r="A288" s="209"/>
      <c r="G288" s="152"/>
      <c r="H288" s="152"/>
      <c r="I288" s="152"/>
      <c r="J288" s="152"/>
      <c r="K288" s="152"/>
      <c r="L288" s="152"/>
      <c r="M288" s="20"/>
      <c r="N288" s="20"/>
      <c r="O288" s="20"/>
      <c r="P288" s="20"/>
      <c r="Q288" s="20"/>
      <c r="R288" s="20"/>
      <c r="S288" s="20"/>
      <c r="T288" s="20"/>
      <c r="U288" s="20"/>
      <c r="V288" s="20"/>
      <c r="W288" s="20"/>
      <c r="X288" s="20"/>
      <c r="Y288" s="20"/>
      <c r="Z288" s="20"/>
      <c r="AA288" s="20"/>
      <c r="AB288" s="20"/>
    </row>
    <row r="289" spans="1:28" x14ac:dyDescent="0.25">
      <c r="A289" s="209"/>
      <c r="G289" s="152"/>
      <c r="H289" s="152"/>
      <c r="I289" s="152"/>
      <c r="J289" s="152"/>
      <c r="K289" s="152"/>
      <c r="L289" s="152"/>
      <c r="M289" s="20"/>
      <c r="N289" s="20"/>
      <c r="O289" s="20"/>
      <c r="P289" s="20"/>
      <c r="Q289" s="20"/>
      <c r="R289" s="20"/>
      <c r="S289" s="20"/>
      <c r="T289" s="20"/>
      <c r="U289" s="20"/>
      <c r="V289" s="20"/>
      <c r="W289" s="20"/>
      <c r="X289" s="20"/>
      <c r="Y289" s="20"/>
      <c r="Z289" s="20"/>
      <c r="AA289" s="20"/>
      <c r="AB289" s="20"/>
    </row>
    <row r="290" spans="1:28" x14ac:dyDescent="0.25">
      <c r="A290" s="209"/>
      <c r="G290" s="152"/>
      <c r="H290" s="152"/>
      <c r="I290" s="152"/>
      <c r="J290" s="152"/>
      <c r="K290" s="152"/>
      <c r="L290" s="152"/>
      <c r="M290" s="20"/>
      <c r="N290" s="20"/>
      <c r="O290" s="20"/>
      <c r="P290" s="20"/>
      <c r="Q290" s="20"/>
      <c r="R290" s="20"/>
      <c r="S290" s="20"/>
      <c r="T290" s="20"/>
      <c r="U290" s="20"/>
      <c r="V290" s="20"/>
      <c r="W290" s="20"/>
      <c r="X290" s="20"/>
      <c r="Y290" s="20"/>
      <c r="Z290" s="20"/>
      <c r="AA290" s="20"/>
      <c r="AB290" s="20"/>
    </row>
    <row r="291" spans="1:28" x14ac:dyDescent="0.25">
      <c r="A291" s="209"/>
      <c r="G291" s="152"/>
      <c r="H291" s="152"/>
      <c r="I291" s="152"/>
      <c r="J291" s="152"/>
      <c r="K291" s="152"/>
      <c r="L291" s="152"/>
      <c r="M291" s="20"/>
      <c r="N291" s="20"/>
      <c r="O291" s="20"/>
      <c r="P291" s="20"/>
      <c r="Q291" s="20"/>
      <c r="R291" s="20"/>
      <c r="S291" s="20"/>
      <c r="T291" s="20"/>
      <c r="U291" s="20"/>
      <c r="V291" s="20"/>
      <c r="W291" s="20"/>
      <c r="X291" s="20"/>
      <c r="Y291" s="20"/>
      <c r="Z291" s="20"/>
      <c r="AA291" s="20"/>
      <c r="AB291" s="20"/>
    </row>
    <row r="292" spans="1:28" x14ac:dyDescent="0.25">
      <c r="A292" s="209"/>
      <c r="G292" s="152"/>
      <c r="H292" s="152"/>
      <c r="I292" s="152"/>
      <c r="J292" s="152"/>
      <c r="K292" s="152"/>
      <c r="L292" s="152"/>
      <c r="M292" s="20"/>
      <c r="N292" s="20"/>
      <c r="O292" s="20"/>
      <c r="P292" s="20"/>
      <c r="Q292" s="20"/>
      <c r="R292" s="20"/>
      <c r="S292" s="20"/>
      <c r="T292" s="20"/>
      <c r="U292" s="20"/>
      <c r="V292" s="20"/>
      <c r="W292" s="20"/>
      <c r="X292" s="20"/>
      <c r="Y292" s="20"/>
      <c r="Z292" s="20"/>
      <c r="AA292" s="20"/>
      <c r="AB292" s="20"/>
    </row>
    <row r="293" spans="1:28" x14ac:dyDescent="0.25">
      <c r="A293" s="209"/>
      <c r="G293" s="152"/>
      <c r="H293" s="152"/>
      <c r="I293" s="152"/>
      <c r="J293" s="152"/>
      <c r="K293" s="152"/>
      <c r="L293" s="152"/>
      <c r="M293" s="20"/>
      <c r="N293" s="20"/>
      <c r="O293" s="20"/>
      <c r="P293" s="20"/>
      <c r="Q293" s="20"/>
      <c r="R293" s="20"/>
      <c r="S293" s="20"/>
      <c r="T293" s="20"/>
      <c r="U293" s="20"/>
      <c r="V293" s="20"/>
      <c r="W293" s="20"/>
      <c r="X293" s="20"/>
      <c r="Y293" s="20"/>
      <c r="Z293" s="20"/>
      <c r="AA293" s="20"/>
      <c r="AB293" s="20"/>
    </row>
    <row r="294" spans="1:28" x14ac:dyDescent="0.25">
      <c r="A294" s="209"/>
      <c r="G294" s="152"/>
      <c r="H294" s="152"/>
      <c r="I294" s="152"/>
      <c r="J294" s="152"/>
      <c r="K294" s="152"/>
      <c r="L294" s="152"/>
      <c r="M294" s="20"/>
      <c r="N294" s="20"/>
      <c r="O294" s="20"/>
      <c r="P294" s="20"/>
      <c r="Q294" s="20"/>
      <c r="R294" s="20"/>
      <c r="S294" s="20"/>
      <c r="T294" s="20"/>
      <c r="U294" s="20"/>
      <c r="V294" s="20"/>
      <c r="W294" s="20"/>
      <c r="X294" s="20"/>
      <c r="Y294" s="20"/>
      <c r="Z294" s="20"/>
      <c r="AA294" s="20"/>
      <c r="AB294" s="20"/>
    </row>
    <row r="295" spans="1:28" x14ac:dyDescent="0.25">
      <c r="A295" s="209"/>
      <c r="G295" s="152"/>
      <c r="H295" s="152"/>
      <c r="I295" s="152"/>
      <c r="J295" s="152"/>
      <c r="K295" s="152"/>
      <c r="L295" s="152"/>
      <c r="M295" s="20"/>
      <c r="N295" s="20"/>
      <c r="O295" s="20"/>
      <c r="P295" s="20"/>
      <c r="Q295" s="20"/>
      <c r="R295" s="20"/>
      <c r="S295" s="20"/>
      <c r="T295" s="20"/>
      <c r="U295" s="20"/>
      <c r="V295" s="20"/>
      <c r="W295" s="20"/>
      <c r="X295" s="20"/>
      <c r="Y295" s="20"/>
      <c r="Z295" s="20"/>
      <c r="AA295" s="20"/>
      <c r="AB295" s="20"/>
    </row>
    <row r="296" spans="1:28" x14ac:dyDescent="0.25">
      <c r="A296" s="209"/>
      <c r="G296" s="152"/>
      <c r="H296" s="152"/>
      <c r="I296" s="152"/>
      <c r="J296" s="152"/>
      <c r="K296" s="152"/>
      <c r="L296" s="152"/>
      <c r="M296" s="20"/>
      <c r="N296" s="20"/>
      <c r="O296" s="20"/>
      <c r="P296" s="20"/>
      <c r="Q296" s="20"/>
      <c r="R296" s="20"/>
      <c r="S296" s="20"/>
      <c r="T296" s="20"/>
      <c r="U296" s="20"/>
      <c r="V296" s="20"/>
      <c r="W296" s="20"/>
      <c r="X296" s="20"/>
      <c r="Y296" s="20"/>
      <c r="Z296" s="20"/>
      <c r="AA296" s="20"/>
      <c r="AB296" s="20"/>
    </row>
    <row r="297" spans="1:28" x14ac:dyDescent="0.25">
      <c r="A297" s="209"/>
      <c r="G297" s="152"/>
      <c r="H297" s="152"/>
      <c r="I297" s="152"/>
      <c r="J297" s="152"/>
      <c r="K297" s="152"/>
      <c r="L297" s="152"/>
      <c r="M297" s="20"/>
      <c r="N297" s="20"/>
      <c r="O297" s="20"/>
      <c r="P297" s="20"/>
      <c r="Q297" s="20"/>
      <c r="R297" s="20"/>
      <c r="S297" s="20"/>
      <c r="T297" s="20"/>
      <c r="U297" s="20"/>
      <c r="V297" s="20"/>
      <c r="W297" s="20"/>
      <c r="X297" s="20"/>
      <c r="Y297" s="20"/>
      <c r="Z297" s="20"/>
      <c r="AA297" s="20"/>
      <c r="AB297" s="20"/>
    </row>
    <row r="298" spans="1:28" x14ac:dyDescent="0.25">
      <c r="A298" s="209"/>
      <c r="G298" s="152"/>
      <c r="H298" s="152"/>
      <c r="I298" s="152"/>
      <c r="J298" s="152"/>
      <c r="K298" s="152"/>
      <c r="L298" s="152"/>
      <c r="M298" s="20"/>
      <c r="N298" s="20"/>
      <c r="O298" s="20"/>
      <c r="P298" s="20"/>
      <c r="Q298" s="20"/>
      <c r="R298" s="20"/>
      <c r="S298" s="20"/>
      <c r="T298" s="20"/>
      <c r="U298" s="20"/>
      <c r="V298" s="20"/>
      <c r="W298" s="20"/>
      <c r="X298" s="20"/>
      <c r="Y298" s="20"/>
      <c r="Z298" s="20"/>
      <c r="AA298" s="20"/>
      <c r="AB298" s="20"/>
    </row>
    <row r="299" spans="1:28" x14ac:dyDescent="0.25">
      <c r="A299" s="209"/>
      <c r="G299" s="152"/>
      <c r="H299" s="152"/>
      <c r="I299" s="152"/>
      <c r="J299" s="152"/>
      <c r="K299" s="152"/>
      <c r="L299" s="152"/>
      <c r="M299" s="20"/>
      <c r="N299" s="20"/>
      <c r="O299" s="20"/>
      <c r="P299" s="20"/>
      <c r="Q299" s="20"/>
      <c r="R299" s="20"/>
      <c r="S299" s="20"/>
      <c r="T299" s="20"/>
      <c r="U299" s="20"/>
      <c r="V299" s="20"/>
      <c r="W299" s="20"/>
      <c r="X299" s="20"/>
      <c r="Y299" s="20"/>
      <c r="Z299" s="20"/>
      <c r="AA299" s="20"/>
      <c r="AB299" s="20"/>
    </row>
    <row r="300" spans="1:28" x14ac:dyDescent="0.25">
      <c r="A300" s="209"/>
      <c r="G300" s="152"/>
      <c r="H300" s="152"/>
      <c r="I300" s="152"/>
      <c r="J300" s="152"/>
      <c r="K300" s="152"/>
      <c r="L300" s="152"/>
      <c r="M300" s="20"/>
      <c r="N300" s="20"/>
      <c r="O300" s="20"/>
      <c r="P300" s="20"/>
      <c r="Q300" s="20"/>
      <c r="R300" s="20"/>
      <c r="S300" s="20"/>
      <c r="T300" s="20"/>
      <c r="U300" s="20"/>
      <c r="V300" s="20"/>
      <c r="W300" s="20"/>
      <c r="X300" s="20"/>
      <c r="Y300" s="20"/>
      <c r="Z300" s="20"/>
      <c r="AA300" s="20"/>
      <c r="AB300" s="20"/>
    </row>
    <row r="301" spans="1:28" x14ac:dyDescent="0.25">
      <c r="A301" s="209"/>
      <c r="G301" s="152"/>
      <c r="H301" s="152"/>
      <c r="I301" s="152"/>
      <c r="J301" s="152"/>
      <c r="K301" s="152"/>
      <c r="L301" s="152"/>
      <c r="M301" s="20"/>
      <c r="N301" s="20"/>
      <c r="O301" s="20"/>
      <c r="P301" s="20"/>
      <c r="Q301" s="20"/>
      <c r="R301" s="20"/>
      <c r="S301" s="20"/>
      <c r="T301" s="20"/>
      <c r="U301" s="20"/>
      <c r="V301" s="20"/>
      <c r="W301" s="20"/>
      <c r="X301" s="20"/>
      <c r="Y301" s="20"/>
      <c r="Z301" s="20"/>
      <c r="AA301" s="20"/>
      <c r="AB301" s="20"/>
    </row>
    <row r="302" spans="1:28" x14ac:dyDescent="0.25">
      <c r="A302" s="209"/>
      <c r="G302" s="152"/>
      <c r="H302" s="152"/>
      <c r="I302" s="152"/>
      <c r="J302" s="152"/>
      <c r="K302" s="152"/>
      <c r="L302" s="152"/>
      <c r="M302" s="20"/>
      <c r="N302" s="20"/>
      <c r="O302" s="20"/>
      <c r="P302" s="20"/>
      <c r="Q302" s="20"/>
      <c r="R302" s="20"/>
      <c r="S302" s="20"/>
      <c r="T302" s="20"/>
      <c r="U302" s="20"/>
      <c r="V302" s="20"/>
      <c r="W302" s="20"/>
      <c r="X302" s="20"/>
      <c r="Y302" s="20"/>
      <c r="Z302" s="20"/>
      <c r="AA302" s="20"/>
      <c r="AB302" s="20"/>
    </row>
    <row r="303" spans="1:28" x14ac:dyDescent="0.25">
      <c r="A303" s="209"/>
      <c r="G303" s="152"/>
      <c r="H303" s="152"/>
      <c r="I303" s="152"/>
      <c r="J303" s="152"/>
      <c r="K303" s="152"/>
      <c r="L303" s="152"/>
      <c r="M303" s="20"/>
      <c r="N303" s="20"/>
      <c r="O303" s="20"/>
      <c r="P303" s="20"/>
      <c r="Q303" s="20"/>
      <c r="R303" s="20"/>
      <c r="S303" s="20"/>
      <c r="T303" s="20"/>
      <c r="U303" s="20"/>
      <c r="V303" s="20"/>
      <c r="W303" s="20"/>
      <c r="X303" s="20"/>
      <c r="Y303" s="20"/>
      <c r="Z303" s="20"/>
      <c r="AA303" s="20"/>
      <c r="AB303" s="20"/>
    </row>
    <row r="304" spans="1:28" x14ac:dyDescent="0.25">
      <c r="A304" s="209"/>
      <c r="G304" s="152"/>
      <c r="H304" s="152"/>
      <c r="I304" s="152"/>
      <c r="J304" s="152"/>
      <c r="K304" s="152"/>
      <c r="L304" s="152"/>
      <c r="M304" s="20"/>
      <c r="N304" s="20"/>
      <c r="O304" s="20"/>
      <c r="P304" s="20"/>
      <c r="Q304" s="20"/>
      <c r="R304" s="20"/>
      <c r="S304" s="20"/>
      <c r="T304" s="20"/>
      <c r="U304" s="20"/>
      <c r="V304" s="20"/>
      <c r="W304" s="20"/>
      <c r="X304" s="20"/>
      <c r="Y304" s="20"/>
      <c r="Z304" s="20"/>
      <c r="AA304" s="20"/>
      <c r="AB304" s="20"/>
    </row>
    <row r="305" spans="1:28" x14ac:dyDescent="0.25">
      <c r="A305" s="209"/>
      <c r="G305" s="152"/>
      <c r="H305" s="152"/>
      <c r="I305" s="152"/>
      <c r="J305" s="152"/>
      <c r="K305" s="152"/>
      <c r="L305" s="152"/>
      <c r="M305" s="20"/>
      <c r="N305" s="20"/>
      <c r="O305" s="20"/>
      <c r="P305" s="20"/>
      <c r="Q305" s="20"/>
      <c r="R305" s="20"/>
      <c r="S305" s="20"/>
      <c r="T305" s="20"/>
      <c r="U305" s="20"/>
      <c r="V305" s="20"/>
      <c r="W305" s="20"/>
      <c r="X305" s="20"/>
      <c r="Y305" s="20"/>
      <c r="Z305" s="20"/>
      <c r="AA305" s="20"/>
      <c r="AB305" s="20"/>
    </row>
    <row r="306" spans="1:28" x14ac:dyDescent="0.25">
      <c r="A306" s="209"/>
      <c r="G306" s="152"/>
      <c r="H306" s="152"/>
      <c r="I306" s="152"/>
      <c r="J306" s="152"/>
      <c r="K306" s="152"/>
      <c r="L306" s="152"/>
      <c r="M306" s="20"/>
      <c r="N306" s="20"/>
      <c r="O306" s="20"/>
      <c r="P306" s="20"/>
      <c r="Q306" s="20"/>
      <c r="R306" s="20"/>
      <c r="S306" s="20"/>
      <c r="T306" s="20"/>
      <c r="U306" s="20"/>
      <c r="V306" s="20"/>
      <c r="W306" s="20"/>
      <c r="X306" s="20"/>
      <c r="Y306" s="20"/>
      <c r="Z306" s="20"/>
      <c r="AA306" s="20"/>
      <c r="AB306" s="20"/>
    </row>
    <row r="307" spans="1:28" x14ac:dyDescent="0.25">
      <c r="A307" s="209"/>
      <c r="G307" s="152"/>
      <c r="H307" s="152"/>
      <c r="I307" s="152"/>
      <c r="J307" s="152"/>
      <c r="K307" s="152"/>
      <c r="L307" s="152"/>
      <c r="M307" s="20"/>
      <c r="N307" s="20"/>
      <c r="O307" s="20"/>
      <c r="P307" s="20"/>
      <c r="Q307" s="20"/>
      <c r="R307" s="20"/>
      <c r="S307" s="20"/>
      <c r="T307" s="20"/>
      <c r="U307" s="20"/>
      <c r="V307" s="20"/>
      <c r="W307" s="20"/>
      <c r="X307" s="20"/>
      <c r="Y307" s="20"/>
      <c r="Z307" s="20"/>
      <c r="AA307" s="20"/>
      <c r="AB307" s="20"/>
    </row>
    <row r="308" spans="1:28" x14ac:dyDescent="0.25">
      <c r="A308" s="209"/>
      <c r="G308" s="152"/>
      <c r="H308" s="152"/>
      <c r="I308" s="152"/>
      <c r="J308" s="152"/>
      <c r="K308" s="152"/>
      <c r="L308" s="152"/>
      <c r="M308" s="20"/>
      <c r="N308" s="20"/>
      <c r="O308" s="20"/>
      <c r="P308" s="20"/>
      <c r="Q308" s="20"/>
      <c r="R308" s="20"/>
      <c r="S308" s="20"/>
      <c r="T308" s="20"/>
      <c r="U308" s="20"/>
      <c r="V308" s="20"/>
      <c r="W308" s="20"/>
      <c r="X308" s="20"/>
      <c r="Y308" s="20"/>
      <c r="Z308" s="20"/>
      <c r="AA308" s="20"/>
      <c r="AB308" s="20"/>
    </row>
    <row r="309" spans="1:28" x14ac:dyDescent="0.25">
      <c r="A309" s="209"/>
      <c r="G309" s="152"/>
      <c r="H309" s="152"/>
      <c r="I309" s="152"/>
      <c r="J309" s="152"/>
      <c r="K309" s="152"/>
      <c r="L309" s="152"/>
      <c r="M309" s="20"/>
      <c r="N309" s="20"/>
      <c r="O309" s="20"/>
      <c r="P309" s="20"/>
      <c r="Q309" s="20"/>
      <c r="R309" s="20"/>
      <c r="S309" s="20"/>
      <c r="T309" s="20"/>
      <c r="U309" s="20"/>
      <c r="V309" s="20"/>
      <c r="W309" s="20"/>
      <c r="X309" s="20"/>
      <c r="Y309" s="20"/>
      <c r="Z309" s="20"/>
      <c r="AA309" s="20"/>
      <c r="AB309" s="20"/>
    </row>
    <row r="310" spans="1:28" x14ac:dyDescent="0.25">
      <c r="A310" s="209"/>
      <c r="G310" s="152"/>
      <c r="H310" s="152"/>
      <c r="I310" s="152"/>
      <c r="J310" s="152"/>
      <c r="K310" s="152"/>
      <c r="L310" s="152"/>
      <c r="M310" s="20"/>
      <c r="N310" s="20"/>
      <c r="O310" s="20"/>
      <c r="P310" s="20"/>
      <c r="Q310" s="20"/>
      <c r="R310" s="20"/>
      <c r="S310" s="20"/>
      <c r="T310" s="20"/>
      <c r="U310" s="20"/>
      <c r="V310" s="20"/>
      <c r="W310" s="20"/>
      <c r="X310" s="20"/>
      <c r="Y310" s="20"/>
      <c r="Z310" s="20"/>
      <c r="AA310" s="20"/>
      <c r="AB310" s="20"/>
    </row>
    <row r="311" spans="1:28" x14ac:dyDescent="0.25">
      <c r="A311" s="209"/>
      <c r="G311" s="152"/>
      <c r="H311" s="152"/>
      <c r="I311" s="152"/>
      <c r="J311" s="152"/>
      <c r="K311" s="152"/>
      <c r="L311" s="152"/>
      <c r="M311" s="20"/>
      <c r="N311" s="20"/>
      <c r="O311" s="20"/>
      <c r="P311" s="20"/>
      <c r="Q311" s="20"/>
      <c r="R311" s="20"/>
      <c r="S311" s="20"/>
      <c r="T311" s="20"/>
      <c r="U311" s="20"/>
      <c r="V311" s="20"/>
      <c r="W311" s="20"/>
      <c r="X311" s="20"/>
      <c r="Y311" s="20"/>
      <c r="Z311" s="20"/>
      <c r="AA311" s="20"/>
      <c r="AB311" s="20"/>
    </row>
    <row r="312" spans="1:28" x14ac:dyDescent="0.25">
      <c r="A312" s="209"/>
      <c r="G312" s="152"/>
      <c r="H312" s="152"/>
      <c r="I312" s="152"/>
      <c r="J312" s="152"/>
      <c r="K312" s="152"/>
      <c r="L312" s="152"/>
      <c r="M312" s="20"/>
      <c r="N312" s="20"/>
      <c r="O312" s="20"/>
      <c r="P312" s="20"/>
      <c r="Q312" s="20"/>
      <c r="R312" s="20"/>
      <c r="S312" s="20"/>
      <c r="T312" s="20"/>
      <c r="U312" s="20"/>
      <c r="V312" s="20"/>
      <c r="W312" s="20"/>
      <c r="X312" s="20"/>
      <c r="Y312" s="20"/>
      <c r="Z312" s="20"/>
      <c r="AA312" s="20"/>
      <c r="AB312" s="20"/>
    </row>
    <row r="313" spans="1:28" x14ac:dyDescent="0.25">
      <c r="A313" s="209"/>
      <c r="G313" s="152"/>
      <c r="H313" s="152"/>
      <c r="I313" s="152"/>
      <c r="J313" s="152"/>
      <c r="K313" s="152"/>
      <c r="L313" s="152"/>
      <c r="M313" s="20"/>
      <c r="N313" s="20"/>
      <c r="O313" s="20"/>
      <c r="P313" s="20"/>
      <c r="Q313" s="20"/>
      <c r="R313" s="20"/>
      <c r="S313" s="20"/>
      <c r="T313" s="20"/>
      <c r="U313" s="20"/>
      <c r="V313" s="20"/>
      <c r="W313" s="20"/>
      <c r="X313" s="20"/>
      <c r="Y313" s="20"/>
      <c r="Z313" s="20"/>
      <c r="AA313" s="20"/>
      <c r="AB313" s="20"/>
    </row>
    <row r="314" spans="1:28" x14ac:dyDescent="0.25">
      <c r="A314" s="209"/>
      <c r="G314" s="152"/>
      <c r="H314" s="152"/>
      <c r="I314" s="152"/>
      <c r="J314" s="152"/>
      <c r="K314" s="152"/>
      <c r="L314" s="152"/>
      <c r="M314" s="20"/>
      <c r="N314" s="20"/>
      <c r="O314" s="20"/>
      <c r="P314" s="20"/>
      <c r="Q314" s="20"/>
      <c r="R314" s="20"/>
      <c r="S314" s="20"/>
      <c r="T314" s="20"/>
      <c r="U314" s="20"/>
      <c r="V314" s="20"/>
      <c r="W314" s="20"/>
      <c r="X314" s="20"/>
      <c r="Y314" s="20"/>
      <c r="Z314" s="20"/>
      <c r="AA314" s="20"/>
      <c r="AB314" s="20"/>
    </row>
    <row r="315" spans="1:28" x14ac:dyDescent="0.25">
      <c r="A315" s="209"/>
      <c r="G315" s="152"/>
      <c r="H315" s="152"/>
      <c r="I315" s="152"/>
      <c r="J315" s="152"/>
      <c r="K315" s="152"/>
      <c r="L315" s="152"/>
      <c r="M315" s="20"/>
      <c r="N315" s="20"/>
      <c r="O315" s="20"/>
      <c r="P315" s="20"/>
      <c r="Q315" s="20"/>
      <c r="R315" s="20"/>
      <c r="S315" s="20"/>
      <c r="T315" s="20"/>
      <c r="U315" s="20"/>
      <c r="V315" s="20"/>
      <c r="W315" s="20"/>
      <c r="X315" s="20"/>
      <c r="Y315" s="20"/>
      <c r="Z315" s="20"/>
      <c r="AA315" s="20"/>
      <c r="AB315" s="20"/>
    </row>
    <row r="316" spans="1:28" x14ac:dyDescent="0.25">
      <c r="A316" s="209"/>
      <c r="G316" s="152"/>
      <c r="H316" s="152"/>
      <c r="I316" s="152"/>
      <c r="J316" s="152"/>
      <c r="K316" s="152"/>
      <c r="L316" s="152"/>
      <c r="M316" s="20"/>
      <c r="N316" s="20"/>
      <c r="O316" s="20"/>
      <c r="P316" s="20"/>
      <c r="Q316" s="20"/>
      <c r="R316" s="20"/>
      <c r="S316" s="20"/>
      <c r="T316" s="20"/>
      <c r="U316" s="20"/>
      <c r="V316" s="20"/>
      <c r="W316" s="20"/>
      <c r="X316" s="20"/>
      <c r="Y316" s="20"/>
      <c r="Z316" s="20"/>
      <c r="AA316" s="20"/>
      <c r="AB316" s="20"/>
    </row>
    <row r="317" spans="1:28" x14ac:dyDescent="0.25">
      <c r="A317" s="209"/>
      <c r="G317" s="152"/>
      <c r="H317" s="152"/>
      <c r="I317" s="152"/>
      <c r="J317" s="152"/>
      <c r="K317" s="152"/>
      <c r="L317" s="152"/>
      <c r="M317" s="20"/>
      <c r="N317" s="20"/>
      <c r="O317" s="20"/>
      <c r="P317" s="20"/>
      <c r="Q317" s="20"/>
      <c r="R317" s="20"/>
      <c r="S317" s="20"/>
      <c r="T317" s="20"/>
      <c r="U317" s="20"/>
      <c r="V317" s="20"/>
      <c r="W317" s="20"/>
      <c r="X317" s="20"/>
      <c r="Y317" s="20"/>
      <c r="Z317" s="20"/>
      <c r="AA317" s="20"/>
      <c r="AB317" s="20"/>
    </row>
    <row r="318" spans="1:28" x14ac:dyDescent="0.25">
      <c r="A318" s="209"/>
      <c r="G318" s="152"/>
      <c r="H318" s="152"/>
      <c r="I318" s="152"/>
      <c r="J318" s="152"/>
      <c r="K318" s="152"/>
      <c r="L318" s="152"/>
      <c r="M318" s="20"/>
      <c r="N318" s="20"/>
      <c r="O318" s="20"/>
      <c r="P318" s="20"/>
      <c r="Q318" s="20"/>
      <c r="R318" s="20"/>
      <c r="S318" s="20"/>
      <c r="T318" s="20"/>
      <c r="U318" s="20"/>
      <c r="V318" s="20"/>
      <c r="W318" s="20"/>
      <c r="X318" s="20"/>
      <c r="Y318" s="20"/>
      <c r="Z318" s="20"/>
      <c r="AA318" s="20"/>
      <c r="AB318" s="20"/>
    </row>
    <row r="319" spans="1:28" x14ac:dyDescent="0.25">
      <c r="A319" s="209"/>
      <c r="G319" s="152"/>
      <c r="H319" s="152"/>
      <c r="I319" s="152"/>
      <c r="J319" s="152"/>
      <c r="K319" s="152"/>
      <c r="L319" s="152"/>
      <c r="M319" s="20"/>
      <c r="N319" s="20"/>
      <c r="O319" s="20"/>
      <c r="P319" s="20"/>
      <c r="Q319" s="20"/>
      <c r="R319" s="20"/>
      <c r="S319" s="20"/>
      <c r="T319" s="20"/>
      <c r="U319" s="20"/>
      <c r="V319" s="20"/>
      <c r="W319" s="20"/>
      <c r="X319" s="20"/>
      <c r="Y319" s="20"/>
      <c r="Z319" s="20"/>
      <c r="AA319" s="20"/>
      <c r="AB319" s="20"/>
    </row>
    <row r="320" spans="1:28" x14ac:dyDescent="0.25">
      <c r="A320" s="209"/>
      <c r="G320" s="152"/>
      <c r="H320" s="152"/>
      <c r="I320" s="152"/>
      <c r="J320" s="152"/>
      <c r="K320" s="152"/>
      <c r="L320" s="152"/>
      <c r="M320" s="20"/>
      <c r="N320" s="20"/>
      <c r="O320" s="20"/>
      <c r="P320" s="20"/>
      <c r="Q320" s="20"/>
      <c r="R320" s="20"/>
      <c r="S320" s="20"/>
      <c r="T320" s="20"/>
      <c r="U320" s="20"/>
      <c r="V320" s="20"/>
      <c r="W320" s="20"/>
      <c r="X320" s="20"/>
      <c r="Y320" s="20"/>
      <c r="Z320" s="20"/>
      <c r="AA320" s="20"/>
      <c r="AB320" s="20"/>
    </row>
    <row r="321" spans="1:28" x14ac:dyDescent="0.25">
      <c r="A321" s="209"/>
      <c r="G321" s="152"/>
      <c r="H321" s="152"/>
      <c r="I321" s="152"/>
      <c r="J321" s="152"/>
      <c r="K321" s="152"/>
      <c r="L321" s="152"/>
      <c r="M321" s="20"/>
      <c r="N321" s="20"/>
      <c r="O321" s="20"/>
      <c r="P321" s="20"/>
      <c r="Q321" s="20"/>
      <c r="R321" s="20"/>
      <c r="S321" s="20"/>
      <c r="T321" s="20"/>
      <c r="U321" s="20"/>
      <c r="V321" s="20"/>
      <c r="W321" s="20"/>
      <c r="X321" s="20"/>
      <c r="Y321" s="20"/>
      <c r="Z321" s="20"/>
      <c r="AA321" s="20"/>
      <c r="AB321" s="20"/>
    </row>
    <row r="322" spans="1:28" x14ac:dyDescent="0.25">
      <c r="A322" s="209"/>
      <c r="G322" s="152"/>
      <c r="H322" s="152"/>
      <c r="I322" s="152"/>
      <c r="J322" s="152"/>
      <c r="K322" s="152"/>
      <c r="L322" s="152"/>
      <c r="M322" s="20"/>
      <c r="N322" s="20"/>
      <c r="O322" s="20"/>
      <c r="P322" s="20"/>
      <c r="Q322" s="20"/>
      <c r="R322" s="20"/>
      <c r="S322" s="20"/>
      <c r="T322" s="20"/>
      <c r="U322" s="20"/>
      <c r="V322" s="20"/>
      <c r="W322" s="20"/>
      <c r="X322" s="20"/>
      <c r="Y322" s="20"/>
      <c r="Z322" s="20"/>
      <c r="AA322" s="20"/>
      <c r="AB322" s="20"/>
    </row>
    <row r="323" spans="1:28" x14ac:dyDescent="0.25">
      <c r="A323" s="209"/>
      <c r="G323" s="152"/>
      <c r="H323" s="152"/>
      <c r="I323" s="152"/>
      <c r="J323" s="152"/>
      <c r="K323" s="152"/>
      <c r="L323" s="152"/>
      <c r="M323" s="20"/>
      <c r="N323" s="20"/>
      <c r="O323" s="20"/>
      <c r="P323" s="20"/>
      <c r="Q323" s="20"/>
      <c r="R323" s="20"/>
      <c r="S323" s="20"/>
      <c r="T323" s="20"/>
      <c r="U323" s="20"/>
      <c r="V323" s="20"/>
      <c r="W323" s="20"/>
      <c r="X323" s="20"/>
      <c r="Y323" s="20"/>
      <c r="Z323" s="20"/>
      <c r="AA323" s="20"/>
      <c r="AB323" s="20"/>
    </row>
    <row r="324" spans="1:28" x14ac:dyDescent="0.25">
      <c r="A324" s="209"/>
      <c r="G324" s="152"/>
      <c r="H324" s="152"/>
      <c r="I324" s="152"/>
      <c r="J324" s="152"/>
      <c r="K324" s="152"/>
      <c r="L324" s="152"/>
      <c r="M324" s="20"/>
      <c r="N324" s="20"/>
      <c r="O324" s="20"/>
      <c r="P324" s="20"/>
      <c r="Q324" s="20"/>
      <c r="R324" s="20"/>
      <c r="S324" s="20"/>
      <c r="T324" s="20"/>
      <c r="U324" s="20"/>
      <c r="V324" s="20"/>
      <c r="W324" s="20"/>
      <c r="X324" s="20"/>
      <c r="Y324" s="20"/>
      <c r="Z324" s="20"/>
      <c r="AA324" s="20"/>
      <c r="AB324" s="20"/>
    </row>
    <row r="325" spans="1:28" x14ac:dyDescent="0.25">
      <c r="A325" s="209"/>
      <c r="G325" s="152"/>
      <c r="H325" s="152"/>
      <c r="I325" s="152"/>
      <c r="J325" s="152"/>
      <c r="K325" s="152"/>
      <c r="L325" s="152"/>
      <c r="M325" s="20"/>
      <c r="N325" s="20"/>
      <c r="O325" s="20"/>
      <c r="P325" s="20"/>
      <c r="Q325" s="20"/>
      <c r="R325" s="20"/>
      <c r="S325" s="20"/>
      <c r="T325" s="20"/>
      <c r="U325" s="20"/>
      <c r="V325" s="20"/>
      <c r="W325" s="20"/>
      <c r="X325" s="20"/>
      <c r="Y325" s="20"/>
      <c r="Z325" s="20"/>
      <c r="AA325" s="20"/>
      <c r="AB325" s="20"/>
    </row>
    <row r="326" spans="1:28" x14ac:dyDescent="0.25">
      <c r="A326" s="209"/>
      <c r="G326" s="152"/>
      <c r="H326" s="152"/>
      <c r="I326" s="152"/>
      <c r="J326" s="152"/>
      <c r="K326" s="152"/>
      <c r="L326" s="152"/>
      <c r="M326" s="20"/>
      <c r="N326" s="20"/>
      <c r="O326" s="20"/>
      <c r="P326" s="20"/>
      <c r="Q326" s="20"/>
      <c r="R326" s="20"/>
      <c r="S326" s="20"/>
      <c r="T326" s="20"/>
      <c r="U326" s="20"/>
      <c r="V326" s="20"/>
      <c r="W326" s="20"/>
      <c r="X326" s="20"/>
      <c r="Y326" s="20"/>
      <c r="Z326" s="20"/>
      <c r="AA326" s="20"/>
      <c r="AB326" s="20"/>
    </row>
    <row r="327" spans="1:28" x14ac:dyDescent="0.25">
      <c r="A327" s="209"/>
      <c r="G327" s="152"/>
      <c r="H327" s="152"/>
      <c r="I327" s="152"/>
      <c r="J327" s="152"/>
      <c r="K327" s="152"/>
      <c r="L327" s="152"/>
      <c r="M327" s="20"/>
      <c r="N327" s="20"/>
      <c r="O327" s="20"/>
      <c r="P327" s="20"/>
      <c r="Q327" s="20"/>
      <c r="R327" s="20"/>
      <c r="S327" s="20"/>
      <c r="T327" s="20"/>
      <c r="U327" s="20"/>
      <c r="V327" s="20"/>
      <c r="W327" s="20"/>
      <c r="X327" s="20"/>
      <c r="Y327" s="20"/>
      <c r="Z327" s="20"/>
      <c r="AA327" s="20"/>
      <c r="AB327" s="20"/>
    </row>
    <row r="328" spans="1:28" x14ac:dyDescent="0.25">
      <c r="A328" s="209"/>
      <c r="G328" s="152"/>
      <c r="H328" s="152"/>
      <c r="I328" s="152"/>
      <c r="J328" s="152"/>
      <c r="K328" s="152"/>
      <c r="L328" s="152"/>
      <c r="M328" s="20"/>
      <c r="N328" s="20"/>
      <c r="O328" s="20"/>
      <c r="P328" s="20"/>
      <c r="Q328" s="20"/>
      <c r="R328" s="20"/>
      <c r="S328" s="20"/>
      <c r="T328" s="20"/>
      <c r="U328" s="20"/>
      <c r="V328" s="20"/>
      <c r="W328" s="20"/>
      <c r="X328" s="20"/>
      <c r="Y328" s="20"/>
      <c r="Z328" s="20"/>
      <c r="AA328" s="20"/>
      <c r="AB328" s="20"/>
    </row>
    <row r="329" spans="1:28" x14ac:dyDescent="0.25">
      <c r="A329" s="209"/>
      <c r="G329" s="152"/>
      <c r="H329" s="152"/>
      <c r="I329" s="152"/>
      <c r="J329" s="152"/>
      <c r="K329" s="152"/>
      <c r="L329" s="152"/>
      <c r="M329" s="20"/>
      <c r="N329" s="20"/>
      <c r="O329" s="20"/>
      <c r="P329" s="20"/>
      <c r="Q329" s="20"/>
      <c r="R329" s="20"/>
      <c r="S329" s="20"/>
      <c r="T329" s="20"/>
      <c r="U329" s="20"/>
      <c r="V329" s="20"/>
      <c r="W329" s="20"/>
      <c r="X329" s="20"/>
      <c r="Y329" s="20"/>
      <c r="Z329" s="20"/>
      <c r="AA329" s="20"/>
      <c r="AB329" s="20"/>
    </row>
    <row r="330" spans="1:28" x14ac:dyDescent="0.25">
      <c r="A330" s="209"/>
      <c r="G330" s="152"/>
      <c r="H330" s="152"/>
      <c r="I330" s="152"/>
      <c r="J330" s="152"/>
      <c r="K330" s="152"/>
      <c r="L330" s="152"/>
      <c r="M330" s="20"/>
      <c r="N330" s="20"/>
      <c r="O330" s="20"/>
      <c r="P330" s="20"/>
      <c r="Q330" s="20"/>
      <c r="R330" s="20"/>
      <c r="S330" s="20"/>
      <c r="T330" s="20"/>
      <c r="U330" s="20"/>
      <c r="V330" s="20"/>
      <c r="W330" s="20"/>
      <c r="X330" s="20"/>
      <c r="Y330" s="20"/>
      <c r="Z330" s="20"/>
      <c r="AA330" s="20"/>
      <c r="AB330" s="20"/>
    </row>
    <row r="331" spans="1:28" x14ac:dyDescent="0.25">
      <c r="A331" s="209"/>
      <c r="G331" s="152"/>
      <c r="H331" s="152"/>
      <c r="I331" s="152"/>
      <c r="J331" s="152"/>
      <c r="K331" s="152"/>
      <c r="L331" s="152"/>
      <c r="M331" s="20"/>
      <c r="N331" s="20"/>
      <c r="O331" s="20"/>
      <c r="P331" s="20"/>
      <c r="Q331" s="20"/>
      <c r="R331" s="20"/>
      <c r="S331" s="20"/>
      <c r="T331" s="20"/>
      <c r="U331" s="20"/>
      <c r="V331" s="20"/>
      <c r="W331" s="20"/>
      <c r="X331" s="20"/>
      <c r="Y331" s="20"/>
      <c r="Z331" s="20"/>
      <c r="AA331" s="20"/>
      <c r="AB331" s="20"/>
    </row>
    <row r="332" spans="1:28" x14ac:dyDescent="0.25">
      <c r="A332" s="209"/>
      <c r="G332" s="152"/>
      <c r="H332" s="152"/>
      <c r="I332" s="152"/>
      <c r="J332" s="152"/>
      <c r="K332" s="152"/>
      <c r="L332" s="152"/>
      <c r="M332" s="20"/>
      <c r="N332" s="20"/>
      <c r="O332" s="20"/>
      <c r="P332" s="20"/>
      <c r="Q332" s="20"/>
      <c r="R332" s="20"/>
      <c r="S332" s="20"/>
      <c r="T332" s="20"/>
      <c r="U332" s="20"/>
      <c r="V332" s="20"/>
      <c r="W332" s="20"/>
      <c r="X332" s="20"/>
      <c r="Y332" s="20"/>
      <c r="Z332" s="20"/>
      <c r="AA332" s="20"/>
      <c r="AB332" s="20"/>
    </row>
    <row r="333" spans="1:28" x14ac:dyDescent="0.25">
      <c r="A333" s="209"/>
      <c r="G333" s="152"/>
      <c r="H333" s="152"/>
      <c r="I333" s="152"/>
      <c r="J333" s="152"/>
      <c r="K333" s="152"/>
      <c r="L333" s="152"/>
      <c r="M333" s="20"/>
      <c r="N333" s="20"/>
      <c r="O333" s="20"/>
      <c r="P333" s="20"/>
      <c r="Q333" s="20"/>
      <c r="R333" s="20"/>
      <c r="S333" s="20"/>
      <c r="T333" s="20"/>
      <c r="U333" s="20"/>
      <c r="V333" s="20"/>
      <c r="W333" s="20"/>
      <c r="X333" s="20"/>
      <c r="Y333" s="20"/>
      <c r="Z333" s="20"/>
      <c r="AA333" s="20"/>
      <c r="AB333" s="20"/>
    </row>
    <row r="334" spans="1:28" x14ac:dyDescent="0.25">
      <c r="A334" s="209"/>
      <c r="G334" s="152"/>
      <c r="H334" s="152"/>
      <c r="I334" s="152"/>
      <c r="J334" s="152"/>
      <c r="K334" s="152"/>
      <c r="L334" s="152"/>
      <c r="M334" s="20"/>
      <c r="N334" s="20"/>
      <c r="O334" s="20"/>
      <c r="P334" s="20"/>
      <c r="Q334" s="20"/>
      <c r="R334" s="20"/>
      <c r="S334" s="20"/>
      <c r="T334" s="20"/>
      <c r="U334" s="20"/>
      <c r="V334" s="20"/>
      <c r="W334" s="20"/>
      <c r="X334" s="20"/>
      <c r="Y334" s="20"/>
      <c r="Z334" s="20"/>
      <c r="AA334" s="20"/>
      <c r="AB334" s="20"/>
    </row>
    <row r="335" spans="1:28" x14ac:dyDescent="0.25">
      <c r="A335" s="209"/>
      <c r="G335" s="152"/>
      <c r="H335" s="152"/>
      <c r="I335" s="152"/>
      <c r="J335" s="152"/>
      <c r="K335" s="152"/>
      <c r="L335" s="152"/>
      <c r="M335" s="20"/>
      <c r="N335" s="20"/>
      <c r="O335" s="20"/>
      <c r="P335" s="20"/>
      <c r="Q335" s="20"/>
      <c r="R335" s="20"/>
      <c r="S335" s="20"/>
      <c r="T335" s="20"/>
      <c r="U335" s="20"/>
      <c r="V335" s="20"/>
      <c r="W335" s="20"/>
      <c r="X335" s="20"/>
      <c r="Y335" s="20"/>
      <c r="Z335" s="20"/>
      <c r="AA335" s="20"/>
      <c r="AB335" s="20"/>
    </row>
    <row r="336" spans="1:28" x14ac:dyDescent="0.25">
      <c r="A336" s="209"/>
      <c r="G336" s="152"/>
      <c r="H336" s="152"/>
      <c r="I336" s="152"/>
      <c r="J336" s="152"/>
      <c r="K336" s="152"/>
      <c r="L336" s="152"/>
      <c r="M336" s="20"/>
      <c r="N336" s="20"/>
      <c r="O336" s="20"/>
      <c r="P336" s="20"/>
      <c r="Q336" s="20"/>
      <c r="R336" s="20"/>
      <c r="S336" s="20"/>
      <c r="T336" s="20"/>
      <c r="U336" s="20"/>
      <c r="V336" s="20"/>
      <c r="W336" s="20"/>
      <c r="X336" s="20"/>
      <c r="Y336" s="20"/>
      <c r="Z336" s="20"/>
      <c r="AA336" s="20"/>
      <c r="AB336" s="20"/>
    </row>
    <row r="337" spans="1:28" x14ac:dyDescent="0.25">
      <c r="A337" s="209"/>
      <c r="G337" s="152"/>
      <c r="H337" s="152"/>
      <c r="I337" s="152"/>
      <c r="J337" s="152"/>
      <c r="K337" s="152"/>
      <c r="L337" s="152"/>
      <c r="M337" s="20"/>
      <c r="N337" s="20"/>
      <c r="O337" s="20"/>
      <c r="P337" s="20"/>
      <c r="Q337" s="20"/>
      <c r="R337" s="20"/>
      <c r="S337" s="20"/>
      <c r="T337" s="20"/>
      <c r="U337" s="20"/>
      <c r="V337" s="20"/>
      <c r="W337" s="20"/>
      <c r="X337" s="20"/>
      <c r="Y337" s="20"/>
      <c r="Z337" s="20"/>
      <c r="AA337" s="20"/>
      <c r="AB337" s="20"/>
    </row>
    <row r="338" spans="1:28" x14ac:dyDescent="0.25">
      <c r="A338" s="209"/>
      <c r="G338" s="152"/>
      <c r="H338" s="152"/>
      <c r="I338" s="152"/>
      <c r="J338" s="152"/>
      <c r="K338" s="152"/>
      <c r="L338" s="152"/>
      <c r="M338" s="20"/>
      <c r="N338" s="20"/>
      <c r="O338" s="20"/>
      <c r="P338" s="20"/>
      <c r="Q338" s="20"/>
      <c r="R338" s="20"/>
      <c r="S338" s="20"/>
      <c r="T338" s="20"/>
      <c r="U338" s="20"/>
      <c r="V338" s="20"/>
      <c r="W338" s="20"/>
      <c r="X338" s="20"/>
      <c r="Y338" s="20"/>
      <c r="Z338" s="20"/>
      <c r="AA338" s="20"/>
      <c r="AB338" s="20"/>
    </row>
    <row r="339" spans="1:28" x14ac:dyDescent="0.25">
      <c r="A339" s="209"/>
      <c r="G339" s="152"/>
      <c r="H339" s="152"/>
      <c r="I339" s="152"/>
      <c r="J339" s="152"/>
      <c r="K339" s="152"/>
      <c r="L339" s="152"/>
      <c r="M339" s="20"/>
      <c r="N339" s="20"/>
      <c r="O339" s="20"/>
      <c r="P339" s="20"/>
      <c r="Q339" s="20"/>
      <c r="R339" s="20"/>
      <c r="S339" s="20"/>
      <c r="T339" s="20"/>
      <c r="U339" s="20"/>
      <c r="V339" s="20"/>
      <c r="W339" s="20"/>
      <c r="X339" s="20"/>
      <c r="Y339" s="20"/>
      <c r="Z339" s="20"/>
      <c r="AA339" s="20"/>
      <c r="AB339" s="20"/>
    </row>
    <row r="340" spans="1:28" x14ac:dyDescent="0.25">
      <c r="A340" s="209"/>
      <c r="G340" s="152"/>
      <c r="H340" s="152"/>
      <c r="I340" s="152"/>
      <c r="J340" s="152"/>
      <c r="K340" s="152"/>
      <c r="L340" s="152"/>
      <c r="M340" s="20"/>
      <c r="N340" s="20"/>
      <c r="O340" s="20"/>
      <c r="P340" s="20"/>
      <c r="Q340" s="20"/>
      <c r="R340" s="20"/>
      <c r="S340" s="20"/>
      <c r="T340" s="20"/>
      <c r="U340" s="20"/>
      <c r="V340" s="20"/>
      <c r="W340" s="20"/>
      <c r="X340" s="20"/>
      <c r="Y340" s="20"/>
      <c r="Z340" s="20"/>
      <c r="AA340" s="20"/>
      <c r="AB340" s="20"/>
    </row>
    <row r="341" spans="1:28" x14ac:dyDescent="0.25">
      <c r="A341" s="209"/>
      <c r="G341" s="152"/>
      <c r="H341" s="152"/>
      <c r="I341" s="152"/>
      <c r="J341" s="152"/>
      <c r="K341" s="152"/>
      <c r="L341" s="152"/>
      <c r="M341" s="20"/>
      <c r="N341" s="20"/>
      <c r="O341" s="20"/>
      <c r="P341" s="20"/>
      <c r="Q341" s="20"/>
      <c r="R341" s="20"/>
      <c r="S341" s="20"/>
      <c r="T341" s="20"/>
      <c r="U341" s="20"/>
      <c r="V341" s="20"/>
      <c r="W341" s="20"/>
      <c r="X341" s="20"/>
      <c r="Y341" s="20"/>
      <c r="Z341" s="20"/>
      <c r="AA341" s="20"/>
      <c r="AB341" s="20"/>
    </row>
    <row r="342" spans="1:28" x14ac:dyDescent="0.25">
      <c r="A342" s="209"/>
      <c r="G342" s="152"/>
      <c r="H342" s="152"/>
      <c r="I342" s="152"/>
      <c r="J342" s="152"/>
      <c r="K342" s="152"/>
      <c r="L342" s="152"/>
      <c r="M342" s="20"/>
      <c r="N342" s="20"/>
      <c r="O342" s="20"/>
      <c r="P342" s="20"/>
      <c r="Q342" s="20"/>
      <c r="R342" s="20"/>
      <c r="S342" s="20"/>
      <c r="T342" s="20"/>
      <c r="U342" s="20"/>
      <c r="V342" s="20"/>
      <c r="W342" s="20"/>
      <c r="X342" s="20"/>
      <c r="Y342" s="20"/>
      <c r="Z342" s="20"/>
      <c r="AA342" s="20"/>
      <c r="AB342" s="20"/>
    </row>
    <row r="343" spans="1:28" x14ac:dyDescent="0.25">
      <c r="A343" s="209"/>
      <c r="G343" s="152"/>
      <c r="H343" s="152"/>
      <c r="I343" s="152"/>
      <c r="J343" s="152"/>
      <c r="K343" s="152"/>
      <c r="L343" s="152"/>
      <c r="M343" s="20"/>
      <c r="N343" s="20"/>
      <c r="O343" s="20"/>
      <c r="P343" s="20"/>
      <c r="Q343" s="20"/>
      <c r="R343" s="20"/>
      <c r="S343" s="20"/>
      <c r="T343" s="20"/>
      <c r="U343" s="20"/>
      <c r="V343" s="20"/>
      <c r="W343" s="20"/>
      <c r="X343" s="20"/>
      <c r="Y343" s="20"/>
      <c r="Z343" s="20"/>
      <c r="AA343" s="20"/>
      <c r="AB343" s="20"/>
    </row>
    <row r="344" spans="1:28" x14ac:dyDescent="0.25">
      <c r="A344" s="209"/>
      <c r="G344" s="152"/>
      <c r="H344" s="152"/>
      <c r="I344" s="152"/>
      <c r="J344" s="152"/>
      <c r="K344" s="152"/>
      <c r="L344" s="152"/>
      <c r="M344" s="20"/>
      <c r="N344" s="20"/>
      <c r="O344" s="20"/>
      <c r="P344" s="20"/>
      <c r="Q344" s="20"/>
      <c r="R344" s="20"/>
      <c r="S344" s="20"/>
      <c r="T344" s="20"/>
      <c r="U344" s="20"/>
      <c r="V344" s="20"/>
      <c r="W344" s="20"/>
      <c r="X344" s="20"/>
      <c r="Y344" s="20"/>
      <c r="Z344" s="20"/>
      <c r="AA344" s="20"/>
      <c r="AB344" s="20"/>
    </row>
    <row r="345" spans="1:28" x14ac:dyDescent="0.25">
      <c r="A345" s="209"/>
      <c r="G345" s="152"/>
      <c r="H345" s="152"/>
      <c r="I345" s="152"/>
      <c r="J345" s="152"/>
      <c r="K345" s="152"/>
      <c r="L345" s="152"/>
      <c r="M345" s="20"/>
      <c r="N345" s="20"/>
      <c r="O345" s="20"/>
      <c r="P345" s="20"/>
      <c r="Q345" s="20"/>
      <c r="R345" s="20"/>
      <c r="S345" s="20"/>
      <c r="T345" s="20"/>
      <c r="U345" s="20"/>
      <c r="V345" s="20"/>
      <c r="W345" s="20"/>
      <c r="X345" s="20"/>
      <c r="Y345" s="20"/>
      <c r="Z345" s="20"/>
      <c r="AA345" s="20"/>
      <c r="AB345" s="20"/>
    </row>
    <row r="346" spans="1:28" x14ac:dyDescent="0.25">
      <c r="A346" s="209"/>
      <c r="G346" s="152"/>
      <c r="H346" s="152"/>
      <c r="I346" s="152"/>
      <c r="J346" s="152"/>
      <c r="K346" s="152"/>
      <c r="L346" s="152"/>
      <c r="M346" s="20"/>
      <c r="N346" s="20"/>
      <c r="O346" s="20"/>
      <c r="P346" s="20"/>
      <c r="Q346" s="20"/>
      <c r="R346" s="20"/>
      <c r="S346" s="20"/>
      <c r="T346" s="20"/>
      <c r="U346" s="20"/>
      <c r="V346" s="20"/>
      <c r="W346" s="20"/>
      <c r="X346" s="20"/>
      <c r="Y346" s="20"/>
      <c r="Z346" s="20"/>
      <c r="AA346" s="20"/>
      <c r="AB346" s="20"/>
    </row>
    <row r="347" spans="1:28" x14ac:dyDescent="0.25">
      <c r="A347" s="209"/>
      <c r="G347" s="152"/>
      <c r="H347" s="152"/>
      <c r="I347" s="152"/>
      <c r="J347" s="152"/>
      <c r="K347" s="152"/>
      <c r="L347" s="152"/>
      <c r="M347" s="20"/>
      <c r="N347" s="20"/>
      <c r="O347" s="20"/>
      <c r="P347" s="20"/>
      <c r="Q347" s="20"/>
      <c r="R347" s="20"/>
      <c r="S347" s="20"/>
      <c r="T347" s="20"/>
      <c r="U347" s="20"/>
      <c r="V347" s="20"/>
      <c r="W347" s="20"/>
      <c r="X347" s="20"/>
      <c r="Y347" s="20"/>
      <c r="Z347" s="20"/>
      <c r="AA347" s="20"/>
      <c r="AB347" s="20"/>
    </row>
    <row r="348" spans="1:28" x14ac:dyDescent="0.25">
      <c r="A348" s="209"/>
      <c r="G348" s="152"/>
      <c r="H348" s="152"/>
      <c r="I348" s="152"/>
      <c r="J348" s="152"/>
      <c r="K348" s="152"/>
      <c r="L348" s="152"/>
      <c r="M348" s="20"/>
      <c r="N348" s="20"/>
      <c r="O348" s="20"/>
      <c r="P348" s="20"/>
      <c r="Q348" s="20"/>
      <c r="R348" s="20"/>
      <c r="S348" s="20"/>
      <c r="T348" s="20"/>
      <c r="U348" s="20"/>
      <c r="V348" s="20"/>
      <c r="W348" s="20"/>
      <c r="X348" s="20"/>
      <c r="Y348" s="20"/>
      <c r="Z348" s="20"/>
      <c r="AA348" s="20"/>
      <c r="AB348" s="20"/>
    </row>
    <row r="349" spans="1:28" x14ac:dyDescent="0.25">
      <c r="A349" s="209"/>
      <c r="G349" s="152"/>
      <c r="H349" s="152"/>
      <c r="I349" s="152"/>
      <c r="J349" s="152"/>
      <c r="K349" s="152"/>
      <c r="L349" s="152"/>
      <c r="M349" s="20"/>
      <c r="N349" s="20"/>
      <c r="O349" s="20"/>
      <c r="P349" s="20"/>
      <c r="Q349" s="20"/>
      <c r="R349" s="20"/>
      <c r="S349" s="20"/>
      <c r="T349" s="20"/>
      <c r="U349" s="20"/>
      <c r="V349" s="20"/>
      <c r="W349" s="20"/>
      <c r="X349" s="20"/>
      <c r="Y349" s="20"/>
      <c r="Z349" s="20"/>
      <c r="AA349" s="20"/>
      <c r="AB349" s="20"/>
    </row>
    <row r="350" spans="1:28" x14ac:dyDescent="0.25">
      <c r="A350" s="209"/>
      <c r="G350" s="152"/>
      <c r="H350" s="152"/>
      <c r="I350" s="152"/>
      <c r="J350" s="152"/>
      <c r="K350" s="152"/>
      <c r="L350" s="152"/>
      <c r="M350" s="20"/>
      <c r="N350" s="20"/>
      <c r="O350" s="20"/>
      <c r="P350" s="20"/>
      <c r="Q350" s="20"/>
      <c r="R350" s="20"/>
      <c r="S350" s="20"/>
      <c r="T350" s="20"/>
      <c r="U350" s="20"/>
      <c r="V350" s="20"/>
      <c r="W350" s="20"/>
      <c r="X350" s="20"/>
      <c r="Y350" s="20"/>
      <c r="Z350" s="20"/>
      <c r="AA350" s="20"/>
      <c r="AB350" s="20"/>
    </row>
    <row r="351" spans="1:28" x14ac:dyDescent="0.25">
      <c r="A351" s="209"/>
      <c r="G351" s="152"/>
      <c r="H351" s="152"/>
      <c r="I351" s="152"/>
      <c r="J351" s="152"/>
      <c r="K351" s="152"/>
      <c r="L351" s="152"/>
      <c r="M351" s="20"/>
      <c r="N351" s="20"/>
      <c r="O351" s="20"/>
      <c r="P351" s="20"/>
      <c r="Q351" s="20"/>
      <c r="R351" s="20"/>
      <c r="S351" s="20"/>
      <c r="T351" s="20"/>
      <c r="U351" s="20"/>
      <c r="V351" s="20"/>
      <c r="W351" s="20"/>
      <c r="X351" s="20"/>
      <c r="Y351" s="20"/>
      <c r="Z351" s="20"/>
      <c r="AA351" s="20"/>
      <c r="AB351" s="20"/>
    </row>
    <row r="352" spans="1:28" x14ac:dyDescent="0.25">
      <c r="A352" s="209"/>
      <c r="G352" s="152"/>
      <c r="H352" s="152"/>
      <c r="I352" s="152"/>
      <c r="J352" s="152"/>
      <c r="K352" s="152"/>
      <c r="L352" s="152"/>
      <c r="M352" s="20"/>
      <c r="N352" s="20"/>
      <c r="O352" s="20"/>
      <c r="P352" s="20"/>
      <c r="Q352" s="20"/>
      <c r="R352" s="20"/>
      <c r="S352" s="20"/>
      <c r="T352" s="20"/>
      <c r="U352" s="20"/>
      <c r="V352" s="20"/>
      <c r="W352" s="20"/>
      <c r="X352" s="20"/>
      <c r="Y352" s="20"/>
      <c r="Z352" s="20"/>
      <c r="AA352" s="20"/>
      <c r="AB352" s="20"/>
    </row>
    <row r="353" spans="1:28" x14ac:dyDescent="0.25">
      <c r="A353" s="209"/>
      <c r="G353" s="152"/>
      <c r="H353" s="152"/>
      <c r="I353" s="152"/>
      <c r="J353" s="152"/>
      <c r="K353" s="152"/>
      <c r="L353" s="152"/>
      <c r="M353" s="20"/>
      <c r="N353" s="20"/>
      <c r="O353" s="20"/>
      <c r="P353" s="20"/>
      <c r="Q353" s="20"/>
      <c r="R353" s="20"/>
      <c r="S353" s="20"/>
      <c r="T353" s="20"/>
      <c r="U353" s="20"/>
      <c r="V353" s="20"/>
      <c r="W353" s="20"/>
      <c r="X353" s="20"/>
      <c r="Y353" s="20"/>
      <c r="Z353" s="20"/>
      <c r="AA353" s="20"/>
      <c r="AB353" s="20"/>
    </row>
    <row r="354" spans="1:28" x14ac:dyDescent="0.25">
      <c r="A354" s="209"/>
      <c r="G354" s="152"/>
      <c r="H354" s="152"/>
      <c r="I354" s="152"/>
      <c r="J354" s="152"/>
      <c r="K354" s="152"/>
      <c r="L354" s="152"/>
      <c r="M354" s="20"/>
      <c r="N354" s="20"/>
      <c r="O354" s="20"/>
      <c r="P354" s="20"/>
      <c r="Q354" s="20"/>
      <c r="R354" s="20"/>
      <c r="S354" s="20"/>
      <c r="T354" s="20"/>
      <c r="U354" s="20"/>
      <c r="V354" s="20"/>
      <c r="W354" s="20"/>
      <c r="X354" s="20"/>
      <c r="Y354" s="20"/>
      <c r="Z354" s="20"/>
      <c r="AA354" s="20"/>
      <c r="AB354" s="20"/>
    </row>
    <row r="355" spans="1:28" x14ac:dyDescent="0.25">
      <c r="A355" s="209"/>
      <c r="G355" s="152"/>
      <c r="H355" s="152"/>
      <c r="I355" s="152"/>
      <c r="J355" s="152"/>
      <c r="K355" s="152"/>
      <c r="L355" s="152"/>
      <c r="M355" s="20"/>
      <c r="N355" s="20"/>
      <c r="O355" s="20"/>
      <c r="P355" s="20"/>
      <c r="Q355" s="20"/>
      <c r="R355" s="20"/>
      <c r="S355" s="20"/>
      <c r="T355" s="20"/>
      <c r="U355" s="20"/>
      <c r="V355" s="20"/>
      <c r="W355" s="20"/>
      <c r="X355" s="20"/>
      <c r="Y355" s="20"/>
      <c r="Z355" s="20"/>
      <c r="AA355" s="20"/>
      <c r="AB355" s="20"/>
    </row>
    <row r="356" spans="1:28" x14ac:dyDescent="0.25">
      <c r="A356" s="209"/>
      <c r="G356" s="152"/>
      <c r="H356" s="152"/>
      <c r="I356" s="152"/>
      <c r="J356" s="152"/>
      <c r="K356" s="152"/>
      <c r="L356" s="152"/>
      <c r="M356" s="20"/>
      <c r="N356" s="20"/>
      <c r="O356" s="20"/>
      <c r="P356" s="20"/>
      <c r="Q356" s="20"/>
      <c r="R356" s="20"/>
      <c r="S356" s="20"/>
      <c r="T356" s="20"/>
      <c r="U356" s="20"/>
      <c r="V356" s="20"/>
      <c r="W356" s="20"/>
      <c r="X356" s="20"/>
      <c r="Y356" s="20"/>
      <c r="Z356" s="20"/>
      <c r="AA356" s="20"/>
      <c r="AB356" s="20"/>
    </row>
    <row r="357" spans="1:28" x14ac:dyDescent="0.25">
      <c r="A357" s="209"/>
      <c r="G357" s="152"/>
      <c r="H357" s="152"/>
      <c r="I357" s="152"/>
      <c r="J357" s="152"/>
      <c r="K357" s="152"/>
      <c r="L357" s="152"/>
      <c r="M357" s="20"/>
      <c r="N357" s="20"/>
      <c r="O357" s="20"/>
      <c r="P357" s="20"/>
      <c r="Q357" s="20"/>
      <c r="R357" s="20"/>
      <c r="S357" s="20"/>
      <c r="T357" s="20"/>
      <c r="U357" s="20"/>
      <c r="V357" s="20"/>
      <c r="W357" s="20"/>
      <c r="X357" s="20"/>
      <c r="Y357" s="20"/>
      <c r="Z357" s="20"/>
      <c r="AA357" s="20"/>
      <c r="AB357" s="20"/>
    </row>
    <row r="358" spans="1:28" x14ac:dyDescent="0.25">
      <c r="A358" s="209"/>
      <c r="G358" s="152"/>
      <c r="H358" s="152"/>
      <c r="I358" s="152"/>
      <c r="J358" s="152"/>
      <c r="K358" s="152"/>
      <c r="L358" s="152"/>
      <c r="M358" s="20"/>
      <c r="N358" s="20"/>
      <c r="O358" s="20"/>
      <c r="P358" s="20"/>
      <c r="Q358" s="20"/>
      <c r="R358" s="20"/>
      <c r="S358" s="20"/>
      <c r="T358" s="20"/>
      <c r="U358" s="20"/>
      <c r="V358" s="20"/>
      <c r="W358" s="20"/>
      <c r="X358" s="20"/>
      <c r="Y358" s="20"/>
      <c r="Z358" s="20"/>
      <c r="AA358" s="20"/>
      <c r="AB358" s="20"/>
    </row>
    <row r="359" spans="1:28" x14ac:dyDescent="0.25">
      <c r="A359" s="209"/>
      <c r="G359" s="152"/>
      <c r="H359" s="152"/>
      <c r="I359" s="152"/>
      <c r="J359" s="152"/>
      <c r="K359" s="152"/>
      <c r="L359" s="152"/>
      <c r="M359" s="20"/>
      <c r="N359" s="20"/>
      <c r="O359" s="20"/>
      <c r="P359" s="20"/>
      <c r="Q359" s="20"/>
      <c r="R359" s="20"/>
      <c r="S359" s="20"/>
      <c r="T359" s="20"/>
      <c r="U359" s="20"/>
      <c r="V359" s="20"/>
      <c r="W359" s="20"/>
      <c r="X359" s="20"/>
      <c r="Y359" s="20"/>
      <c r="Z359" s="20"/>
      <c r="AA359" s="20"/>
      <c r="AB359" s="20"/>
    </row>
    <row r="360" spans="1:28" x14ac:dyDescent="0.25">
      <c r="A360" s="209"/>
      <c r="G360" s="152"/>
      <c r="H360" s="152"/>
      <c r="I360" s="152"/>
      <c r="J360" s="152"/>
      <c r="K360" s="152"/>
      <c r="L360" s="152"/>
      <c r="M360" s="20"/>
      <c r="N360" s="20"/>
      <c r="O360" s="20"/>
      <c r="P360" s="20"/>
      <c r="Q360" s="20"/>
      <c r="R360" s="20"/>
      <c r="S360" s="20"/>
      <c r="T360" s="20"/>
      <c r="U360" s="20"/>
      <c r="V360" s="20"/>
      <c r="W360" s="20"/>
      <c r="X360" s="20"/>
      <c r="Y360" s="20"/>
      <c r="Z360" s="20"/>
      <c r="AA360" s="20"/>
      <c r="AB360" s="20"/>
    </row>
    <row r="361" spans="1:28" x14ac:dyDescent="0.25">
      <c r="A361" s="209"/>
      <c r="G361" s="152"/>
      <c r="H361" s="152"/>
      <c r="I361" s="152"/>
      <c r="J361" s="152"/>
      <c r="K361" s="152"/>
      <c r="L361" s="152"/>
      <c r="M361" s="20"/>
      <c r="N361" s="20"/>
      <c r="O361" s="20"/>
      <c r="P361" s="20"/>
      <c r="Q361" s="20"/>
      <c r="R361" s="20"/>
      <c r="S361" s="20"/>
      <c r="T361" s="20"/>
      <c r="U361" s="20"/>
      <c r="V361" s="20"/>
      <c r="W361" s="20"/>
      <c r="X361" s="20"/>
      <c r="Y361" s="20"/>
      <c r="Z361" s="20"/>
      <c r="AA361" s="20"/>
      <c r="AB361" s="20"/>
    </row>
    <row r="362" spans="1:28" x14ac:dyDescent="0.25">
      <c r="A362" s="209"/>
      <c r="G362" s="152"/>
      <c r="H362" s="152"/>
      <c r="I362" s="152"/>
      <c r="J362" s="152"/>
      <c r="K362" s="152"/>
      <c r="L362" s="152"/>
      <c r="M362" s="20"/>
      <c r="N362" s="20"/>
      <c r="O362" s="20"/>
      <c r="P362" s="20"/>
      <c r="Q362" s="20"/>
      <c r="R362" s="20"/>
      <c r="S362" s="20"/>
      <c r="T362" s="20"/>
      <c r="U362" s="20"/>
      <c r="V362" s="20"/>
      <c r="W362" s="20"/>
      <c r="X362" s="20"/>
      <c r="Y362" s="20"/>
      <c r="Z362" s="20"/>
      <c r="AA362" s="20"/>
      <c r="AB362" s="20"/>
    </row>
    <row r="363" spans="1:28" x14ac:dyDescent="0.25">
      <c r="A363" s="209"/>
      <c r="G363" s="152"/>
      <c r="H363" s="152"/>
      <c r="I363" s="152"/>
      <c r="J363" s="152"/>
      <c r="K363" s="152"/>
      <c r="L363" s="152"/>
      <c r="M363" s="20"/>
      <c r="N363" s="20"/>
      <c r="O363" s="20"/>
      <c r="P363" s="20"/>
      <c r="Q363" s="20"/>
      <c r="R363" s="20"/>
      <c r="S363" s="20"/>
      <c r="T363" s="20"/>
      <c r="U363" s="20"/>
      <c r="V363" s="20"/>
      <c r="W363" s="20"/>
      <c r="X363" s="20"/>
      <c r="Y363" s="20"/>
      <c r="Z363" s="20"/>
      <c r="AA363" s="20"/>
      <c r="AB363" s="20"/>
    </row>
    <row r="364" spans="1:28" x14ac:dyDescent="0.25">
      <c r="A364" s="209"/>
      <c r="G364" s="152"/>
      <c r="H364" s="152"/>
      <c r="I364" s="152"/>
      <c r="J364" s="152"/>
      <c r="K364" s="152"/>
      <c r="L364" s="152"/>
      <c r="M364" s="20"/>
      <c r="N364" s="20"/>
      <c r="O364" s="20"/>
      <c r="P364" s="20"/>
      <c r="Q364" s="20"/>
      <c r="R364" s="20"/>
      <c r="S364" s="20"/>
      <c r="T364" s="20"/>
      <c r="U364" s="20"/>
      <c r="V364" s="20"/>
      <c r="W364" s="20"/>
      <c r="X364" s="20"/>
      <c r="Y364" s="20"/>
      <c r="Z364" s="20"/>
      <c r="AA364" s="20"/>
      <c r="AB364" s="20"/>
    </row>
    <row r="365" spans="1:28" x14ac:dyDescent="0.25">
      <c r="A365" s="209"/>
      <c r="G365" s="152"/>
      <c r="H365" s="152"/>
      <c r="I365" s="152"/>
      <c r="J365" s="152"/>
      <c r="K365" s="152"/>
      <c r="L365" s="152"/>
      <c r="M365" s="20"/>
      <c r="N365" s="20"/>
      <c r="O365" s="20"/>
      <c r="P365" s="20"/>
      <c r="Q365" s="20"/>
      <c r="R365" s="20"/>
      <c r="S365" s="20"/>
      <c r="T365" s="20"/>
      <c r="U365" s="20"/>
      <c r="V365" s="20"/>
      <c r="W365" s="20"/>
      <c r="X365" s="20"/>
      <c r="Y365" s="20"/>
      <c r="Z365" s="20"/>
      <c r="AA365" s="20"/>
      <c r="AB365" s="20"/>
    </row>
    <row r="366" spans="1:28" x14ac:dyDescent="0.25">
      <c r="A366" s="209"/>
      <c r="G366" s="152"/>
      <c r="H366" s="152"/>
      <c r="I366" s="152"/>
      <c r="J366" s="152"/>
      <c r="K366" s="152"/>
      <c r="L366" s="152"/>
      <c r="M366" s="20"/>
      <c r="N366" s="20"/>
      <c r="O366" s="20"/>
      <c r="P366" s="20"/>
      <c r="Q366" s="20"/>
      <c r="R366" s="20"/>
      <c r="S366" s="20"/>
      <c r="T366" s="20"/>
      <c r="U366" s="20"/>
      <c r="V366" s="20"/>
      <c r="W366" s="20"/>
      <c r="X366" s="20"/>
      <c r="Y366" s="20"/>
      <c r="Z366" s="20"/>
      <c r="AA366" s="20"/>
      <c r="AB366" s="20"/>
    </row>
    <row r="367" spans="1:28" x14ac:dyDescent="0.25">
      <c r="A367" s="209"/>
      <c r="G367" s="152"/>
      <c r="H367" s="152"/>
      <c r="I367" s="152"/>
      <c r="J367" s="152"/>
      <c r="K367" s="152"/>
      <c r="L367" s="152"/>
      <c r="M367" s="20"/>
      <c r="N367" s="20"/>
      <c r="O367" s="20"/>
      <c r="P367" s="20"/>
      <c r="Q367" s="20"/>
      <c r="R367" s="20"/>
      <c r="S367" s="20"/>
      <c r="T367" s="20"/>
      <c r="U367" s="20"/>
      <c r="V367" s="20"/>
      <c r="W367" s="20"/>
      <c r="X367" s="20"/>
      <c r="Y367" s="20"/>
      <c r="Z367" s="20"/>
      <c r="AA367" s="20"/>
      <c r="AB367" s="20"/>
    </row>
    <row r="368" spans="1:28" x14ac:dyDescent="0.25">
      <c r="A368" s="209"/>
      <c r="G368" s="152"/>
      <c r="H368" s="152"/>
      <c r="I368" s="152"/>
      <c r="J368" s="152"/>
      <c r="K368" s="152"/>
      <c r="L368" s="152"/>
      <c r="M368" s="20"/>
      <c r="N368" s="20"/>
      <c r="O368" s="20"/>
      <c r="P368" s="20"/>
      <c r="Q368" s="20"/>
      <c r="R368" s="20"/>
      <c r="S368" s="20"/>
      <c r="T368" s="20"/>
      <c r="U368" s="20"/>
      <c r="V368" s="20"/>
      <c r="W368" s="20"/>
      <c r="X368" s="20"/>
      <c r="Y368" s="20"/>
      <c r="Z368" s="20"/>
      <c r="AA368" s="20"/>
      <c r="AB368" s="20"/>
    </row>
    <row r="369" spans="1:28" x14ac:dyDescent="0.25">
      <c r="A369" s="209"/>
      <c r="G369" s="152"/>
      <c r="H369" s="152"/>
      <c r="I369" s="152"/>
      <c r="J369" s="152"/>
      <c r="K369" s="152"/>
      <c r="L369" s="152"/>
      <c r="M369" s="20"/>
      <c r="N369" s="20"/>
      <c r="O369" s="20"/>
      <c r="P369" s="20"/>
      <c r="Q369" s="20"/>
      <c r="R369" s="20"/>
      <c r="S369" s="20"/>
      <c r="T369" s="20"/>
      <c r="U369" s="20"/>
      <c r="V369" s="20"/>
      <c r="W369" s="20"/>
      <c r="X369" s="20"/>
      <c r="Y369" s="20"/>
      <c r="Z369" s="20"/>
      <c r="AA369" s="20"/>
      <c r="AB369" s="20"/>
    </row>
    <row r="370" spans="1:28" x14ac:dyDescent="0.25">
      <c r="A370" s="209"/>
      <c r="G370" s="152"/>
      <c r="H370" s="152"/>
      <c r="I370" s="152"/>
      <c r="J370" s="152"/>
      <c r="K370" s="152"/>
      <c r="L370" s="152"/>
      <c r="M370" s="20"/>
      <c r="N370" s="20"/>
      <c r="O370" s="20"/>
      <c r="P370" s="20"/>
      <c r="Q370" s="20"/>
      <c r="R370" s="20"/>
      <c r="S370" s="20"/>
      <c r="T370" s="20"/>
      <c r="U370" s="20"/>
      <c r="V370" s="20"/>
      <c r="W370" s="20"/>
      <c r="X370" s="20"/>
      <c r="Y370" s="20"/>
      <c r="Z370" s="20"/>
      <c r="AA370" s="20"/>
      <c r="AB370" s="20"/>
    </row>
    <row r="371" spans="1:28" x14ac:dyDescent="0.25">
      <c r="A371" s="209"/>
      <c r="G371" s="152"/>
      <c r="H371" s="152"/>
      <c r="I371" s="152"/>
      <c r="J371" s="152"/>
      <c r="K371" s="152"/>
      <c r="L371" s="152"/>
      <c r="M371" s="20"/>
      <c r="N371" s="20"/>
      <c r="O371" s="20"/>
      <c r="P371" s="20"/>
      <c r="Q371" s="20"/>
      <c r="R371" s="20"/>
      <c r="S371" s="20"/>
      <c r="T371" s="20"/>
      <c r="U371" s="20"/>
      <c r="V371" s="20"/>
      <c r="W371" s="20"/>
      <c r="X371" s="20"/>
      <c r="Y371" s="20"/>
      <c r="Z371" s="20"/>
      <c r="AA371" s="20"/>
      <c r="AB371" s="20"/>
    </row>
    <row r="372" spans="1:28" x14ac:dyDescent="0.25">
      <c r="A372" s="209"/>
      <c r="G372" s="152"/>
      <c r="H372" s="152"/>
      <c r="I372" s="152"/>
      <c r="J372" s="152"/>
      <c r="K372" s="152"/>
      <c r="L372" s="152"/>
      <c r="M372" s="20"/>
      <c r="N372" s="20"/>
      <c r="O372" s="20"/>
      <c r="P372" s="20"/>
      <c r="Q372" s="20"/>
      <c r="R372" s="20"/>
      <c r="S372" s="20"/>
      <c r="T372" s="20"/>
      <c r="U372" s="20"/>
      <c r="V372" s="20"/>
      <c r="W372" s="20"/>
      <c r="X372" s="20"/>
      <c r="Y372" s="20"/>
      <c r="Z372" s="20"/>
      <c r="AA372" s="20"/>
      <c r="AB372" s="20"/>
    </row>
    <row r="373" spans="1:28" x14ac:dyDescent="0.25">
      <c r="A373" s="209"/>
      <c r="G373" s="152"/>
      <c r="H373" s="152"/>
      <c r="I373" s="152"/>
      <c r="J373" s="152"/>
      <c r="K373" s="152"/>
      <c r="L373" s="152"/>
      <c r="M373" s="20"/>
      <c r="N373" s="20"/>
      <c r="O373" s="20"/>
      <c r="P373" s="20"/>
      <c r="Q373" s="20"/>
      <c r="R373" s="20"/>
      <c r="S373" s="20"/>
      <c r="T373" s="20"/>
      <c r="U373" s="20"/>
      <c r="V373" s="20"/>
      <c r="W373" s="20"/>
      <c r="X373" s="20"/>
      <c r="Y373" s="20"/>
      <c r="Z373" s="20"/>
      <c r="AA373" s="20"/>
      <c r="AB373" s="20"/>
    </row>
    <row r="374" spans="1:28" x14ac:dyDescent="0.25">
      <c r="A374" s="209"/>
      <c r="G374" s="152"/>
      <c r="H374" s="152"/>
      <c r="I374" s="152"/>
      <c r="J374" s="152"/>
      <c r="K374" s="152"/>
      <c r="L374" s="152"/>
      <c r="M374" s="20"/>
      <c r="N374" s="20"/>
      <c r="O374" s="20"/>
      <c r="P374" s="20"/>
      <c r="Q374" s="20"/>
      <c r="R374" s="20"/>
      <c r="S374" s="20"/>
      <c r="T374" s="20"/>
      <c r="U374" s="20"/>
      <c r="V374" s="20"/>
      <c r="W374" s="20"/>
      <c r="X374" s="20"/>
      <c r="Y374" s="20"/>
      <c r="Z374" s="20"/>
      <c r="AA374" s="20"/>
      <c r="AB374" s="20"/>
    </row>
    <row r="375" spans="1:28" x14ac:dyDescent="0.25">
      <c r="A375" s="209"/>
      <c r="G375" s="152"/>
      <c r="H375" s="152"/>
      <c r="I375" s="152"/>
      <c r="J375" s="152"/>
      <c r="K375" s="152"/>
      <c r="L375" s="152"/>
      <c r="M375" s="20"/>
      <c r="N375" s="20"/>
      <c r="O375" s="20"/>
      <c r="P375" s="20"/>
      <c r="Q375" s="20"/>
      <c r="R375" s="20"/>
      <c r="S375" s="20"/>
      <c r="T375" s="20"/>
      <c r="U375" s="20"/>
      <c r="V375" s="20"/>
      <c r="W375" s="20"/>
      <c r="X375" s="20"/>
      <c r="Y375" s="20"/>
      <c r="Z375" s="20"/>
      <c r="AA375" s="20"/>
      <c r="AB375" s="20"/>
    </row>
    <row r="376" spans="1:28" x14ac:dyDescent="0.25">
      <c r="A376" s="209"/>
      <c r="G376" s="152"/>
      <c r="H376" s="152"/>
      <c r="I376" s="152"/>
      <c r="J376" s="152"/>
      <c r="K376" s="152"/>
      <c r="L376" s="152"/>
      <c r="M376" s="20"/>
      <c r="N376" s="20"/>
      <c r="O376" s="20"/>
      <c r="P376" s="20"/>
      <c r="Q376" s="20"/>
      <c r="R376" s="20"/>
      <c r="S376" s="20"/>
      <c r="T376" s="20"/>
      <c r="U376" s="20"/>
      <c r="V376" s="20"/>
      <c r="W376" s="20"/>
      <c r="X376" s="20"/>
      <c r="Y376" s="20"/>
      <c r="Z376" s="20"/>
      <c r="AA376" s="20"/>
      <c r="AB376" s="20"/>
    </row>
    <row r="377" spans="1:28" x14ac:dyDescent="0.25">
      <c r="A377" s="209"/>
      <c r="G377" s="152"/>
      <c r="H377" s="152"/>
      <c r="I377" s="152"/>
      <c r="J377" s="152"/>
      <c r="K377" s="152"/>
      <c r="L377" s="152"/>
      <c r="M377" s="20"/>
      <c r="N377" s="20"/>
      <c r="O377" s="20"/>
      <c r="P377" s="20"/>
      <c r="Q377" s="20"/>
      <c r="R377" s="20"/>
      <c r="S377" s="20"/>
      <c r="T377" s="20"/>
      <c r="U377" s="20"/>
      <c r="V377" s="20"/>
      <c r="W377" s="20"/>
      <c r="X377" s="20"/>
      <c r="Y377" s="20"/>
      <c r="Z377" s="20"/>
      <c r="AA377" s="20"/>
      <c r="AB377" s="20"/>
    </row>
    <row r="378" spans="1:28" x14ac:dyDescent="0.25">
      <c r="A378" s="209"/>
      <c r="G378" s="152"/>
      <c r="H378" s="152"/>
      <c r="I378" s="152"/>
      <c r="J378" s="152"/>
      <c r="K378" s="152"/>
      <c r="L378" s="152"/>
      <c r="M378" s="20"/>
      <c r="N378" s="20"/>
      <c r="O378" s="20"/>
      <c r="P378" s="20"/>
      <c r="Q378" s="20"/>
      <c r="R378" s="20"/>
      <c r="S378" s="20"/>
      <c r="T378" s="20"/>
      <c r="U378" s="20"/>
      <c r="V378" s="20"/>
      <c r="W378" s="20"/>
      <c r="X378" s="20"/>
      <c r="Y378" s="20"/>
      <c r="Z378" s="20"/>
      <c r="AA378" s="20"/>
      <c r="AB378" s="20"/>
    </row>
    <row r="379" spans="1:28" x14ac:dyDescent="0.25">
      <c r="A379" s="209"/>
      <c r="G379" s="152"/>
      <c r="H379" s="152"/>
      <c r="I379" s="152"/>
      <c r="J379" s="152"/>
      <c r="K379" s="152"/>
      <c r="L379" s="152"/>
      <c r="M379" s="20"/>
      <c r="N379" s="20"/>
      <c r="O379" s="20"/>
      <c r="P379" s="20"/>
      <c r="Q379" s="20"/>
      <c r="R379" s="20"/>
      <c r="S379" s="20"/>
      <c r="T379" s="20"/>
      <c r="U379" s="20"/>
      <c r="V379" s="20"/>
      <c r="W379" s="20"/>
      <c r="X379" s="20"/>
      <c r="Y379" s="20"/>
      <c r="Z379" s="20"/>
      <c r="AA379" s="20"/>
      <c r="AB379" s="20"/>
    </row>
    <row r="380" spans="1:28" x14ac:dyDescent="0.25">
      <c r="A380" s="209"/>
      <c r="G380" s="152"/>
      <c r="H380" s="152"/>
      <c r="I380" s="152"/>
      <c r="J380" s="152"/>
      <c r="K380" s="152"/>
      <c r="L380" s="152"/>
      <c r="M380" s="20"/>
      <c r="N380" s="20"/>
      <c r="O380" s="20"/>
      <c r="P380" s="20"/>
      <c r="Q380" s="20"/>
      <c r="R380" s="20"/>
      <c r="S380" s="20"/>
      <c r="T380" s="20"/>
      <c r="U380" s="20"/>
      <c r="V380" s="20"/>
      <c r="W380" s="20"/>
      <c r="X380" s="20"/>
      <c r="Y380" s="20"/>
      <c r="Z380" s="20"/>
      <c r="AA380" s="20"/>
      <c r="AB380" s="20"/>
    </row>
    <row r="381" spans="1:28" x14ac:dyDescent="0.25">
      <c r="A381" s="209"/>
      <c r="G381" s="152"/>
      <c r="H381" s="152"/>
      <c r="I381" s="152"/>
      <c r="J381" s="152"/>
      <c r="K381" s="152"/>
      <c r="L381" s="152"/>
      <c r="M381" s="20"/>
      <c r="N381" s="20"/>
      <c r="O381" s="20"/>
      <c r="P381" s="20"/>
      <c r="Q381" s="20"/>
      <c r="R381" s="20"/>
      <c r="S381" s="20"/>
      <c r="T381" s="20"/>
      <c r="U381" s="20"/>
      <c r="V381" s="20"/>
      <c r="W381" s="20"/>
      <c r="X381" s="20"/>
      <c r="Y381" s="20"/>
      <c r="Z381" s="20"/>
      <c r="AA381" s="20"/>
      <c r="AB381" s="20"/>
    </row>
    <row r="382" spans="1:28" x14ac:dyDescent="0.25">
      <c r="A382" s="209"/>
      <c r="G382" s="152"/>
      <c r="H382" s="152"/>
      <c r="I382" s="152"/>
      <c r="J382" s="152"/>
      <c r="K382" s="152"/>
      <c r="L382" s="152"/>
      <c r="M382" s="20"/>
      <c r="N382" s="20"/>
      <c r="O382" s="20"/>
      <c r="P382" s="20"/>
      <c r="Q382" s="20"/>
      <c r="R382" s="20"/>
      <c r="S382" s="20"/>
      <c r="T382" s="20"/>
      <c r="U382" s="20"/>
      <c r="V382" s="20"/>
      <c r="W382" s="20"/>
      <c r="X382" s="20"/>
      <c r="Y382" s="20"/>
      <c r="Z382" s="20"/>
      <c r="AA382" s="20"/>
      <c r="AB382" s="20"/>
    </row>
    <row r="383" spans="1:28" x14ac:dyDescent="0.25">
      <c r="A383" s="209"/>
      <c r="G383" s="152"/>
      <c r="H383" s="152"/>
      <c r="I383" s="152"/>
      <c r="J383" s="152"/>
      <c r="K383" s="152"/>
      <c r="L383" s="152"/>
      <c r="M383" s="20"/>
      <c r="N383" s="20"/>
      <c r="O383" s="20"/>
      <c r="P383" s="20"/>
      <c r="Q383" s="20"/>
      <c r="R383" s="20"/>
      <c r="S383" s="20"/>
      <c r="T383" s="20"/>
      <c r="U383" s="20"/>
      <c r="V383" s="20"/>
      <c r="W383" s="20"/>
      <c r="X383" s="20"/>
      <c r="Y383" s="20"/>
      <c r="Z383" s="20"/>
      <c r="AA383" s="20"/>
      <c r="AB383" s="20"/>
    </row>
    <row r="384" spans="1:28" x14ac:dyDescent="0.25">
      <c r="A384" s="209"/>
      <c r="G384" s="152"/>
      <c r="H384" s="152"/>
      <c r="I384" s="152"/>
      <c r="J384" s="152"/>
      <c r="K384" s="152"/>
      <c r="L384" s="152"/>
      <c r="M384" s="20"/>
      <c r="N384" s="20"/>
      <c r="O384" s="20"/>
      <c r="P384" s="20"/>
      <c r="Q384" s="20"/>
      <c r="R384" s="20"/>
      <c r="S384" s="20"/>
      <c r="T384" s="20"/>
      <c r="U384" s="20"/>
      <c r="V384" s="20"/>
      <c r="W384" s="20"/>
      <c r="X384" s="20"/>
      <c r="Y384" s="20"/>
      <c r="Z384" s="20"/>
      <c r="AA384" s="20"/>
      <c r="AB384" s="20"/>
    </row>
    <row r="385" spans="1:28" x14ac:dyDescent="0.25">
      <c r="A385" s="209"/>
      <c r="G385" s="152"/>
      <c r="H385" s="152"/>
      <c r="I385" s="152"/>
      <c r="J385" s="152"/>
      <c r="K385" s="152"/>
      <c r="L385" s="152"/>
      <c r="M385" s="20"/>
      <c r="N385" s="20"/>
      <c r="O385" s="20"/>
      <c r="P385" s="20"/>
      <c r="Q385" s="20"/>
      <c r="R385" s="20"/>
      <c r="S385" s="20"/>
      <c r="T385" s="20"/>
      <c r="U385" s="20"/>
      <c r="V385" s="20"/>
      <c r="W385" s="20"/>
      <c r="X385" s="20"/>
      <c r="Y385" s="20"/>
      <c r="Z385" s="20"/>
      <c r="AA385" s="20"/>
      <c r="AB385" s="20"/>
    </row>
    <row r="386" spans="1:28" x14ac:dyDescent="0.25">
      <c r="A386" s="209"/>
      <c r="G386" s="152"/>
      <c r="H386" s="152"/>
      <c r="I386" s="152"/>
      <c r="J386" s="152"/>
      <c r="K386" s="152"/>
      <c r="L386" s="152"/>
      <c r="M386" s="20"/>
      <c r="N386" s="20"/>
      <c r="O386" s="20"/>
      <c r="P386" s="20"/>
      <c r="Q386" s="20"/>
      <c r="R386" s="20"/>
      <c r="S386" s="20"/>
      <c r="T386" s="20"/>
      <c r="U386" s="20"/>
      <c r="V386" s="20"/>
      <c r="W386" s="20"/>
      <c r="X386" s="20"/>
      <c r="Y386" s="20"/>
      <c r="Z386" s="20"/>
      <c r="AA386" s="20"/>
      <c r="AB386" s="20"/>
    </row>
    <row r="387" spans="1:28" x14ac:dyDescent="0.25">
      <c r="A387" s="209"/>
      <c r="G387" s="152"/>
      <c r="H387" s="152"/>
      <c r="I387" s="152"/>
      <c r="J387" s="152"/>
      <c r="K387" s="152"/>
      <c r="L387" s="152"/>
      <c r="M387" s="20"/>
      <c r="N387" s="20"/>
      <c r="O387" s="20"/>
      <c r="P387" s="20"/>
      <c r="Q387" s="20"/>
      <c r="R387" s="20"/>
      <c r="S387" s="20"/>
      <c r="T387" s="20"/>
      <c r="U387" s="20"/>
      <c r="V387" s="20"/>
      <c r="W387" s="20"/>
      <c r="X387" s="20"/>
      <c r="Y387" s="20"/>
      <c r="Z387" s="20"/>
      <c r="AA387" s="20"/>
      <c r="AB387" s="20"/>
    </row>
    <row r="388" spans="1:28" x14ac:dyDescent="0.25">
      <c r="A388" s="209"/>
      <c r="G388" s="152"/>
      <c r="H388" s="152"/>
      <c r="I388" s="152"/>
      <c r="J388" s="152"/>
      <c r="K388" s="152"/>
      <c r="L388" s="152"/>
      <c r="M388" s="20"/>
      <c r="N388" s="20"/>
      <c r="O388" s="20"/>
      <c r="P388" s="20"/>
      <c r="Q388" s="20"/>
      <c r="R388" s="20"/>
      <c r="S388" s="20"/>
      <c r="T388" s="20"/>
      <c r="U388" s="20"/>
      <c r="V388" s="20"/>
      <c r="W388" s="20"/>
      <c r="X388" s="20"/>
      <c r="Y388" s="20"/>
      <c r="Z388" s="20"/>
      <c r="AA388" s="20"/>
      <c r="AB388" s="20"/>
    </row>
    <row r="389" spans="1:28" x14ac:dyDescent="0.25">
      <c r="A389" s="209"/>
      <c r="G389" s="152"/>
      <c r="H389" s="152"/>
      <c r="I389" s="152"/>
      <c r="J389" s="152"/>
      <c r="K389" s="152"/>
      <c r="L389" s="152"/>
      <c r="M389" s="20"/>
      <c r="N389" s="20"/>
      <c r="O389" s="20"/>
      <c r="P389" s="20"/>
      <c r="Q389" s="20"/>
      <c r="R389" s="20"/>
      <c r="S389" s="20"/>
      <c r="T389" s="20"/>
      <c r="U389" s="20"/>
      <c r="V389" s="20"/>
      <c r="W389" s="20"/>
      <c r="X389" s="20"/>
      <c r="Y389" s="20"/>
      <c r="Z389" s="20"/>
      <c r="AA389" s="20"/>
      <c r="AB389" s="20"/>
    </row>
    <row r="390" spans="1:28" x14ac:dyDescent="0.25">
      <c r="A390" s="209"/>
      <c r="G390" s="152"/>
      <c r="H390" s="152"/>
      <c r="I390" s="152"/>
      <c r="J390" s="152"/>
      <c r="K390" s="152"/>
      <c r="L390" s="152"/>
      <c r="M390" s="20"/>
      <c r="N390" s="20"/>
      <c r="O390" s="20"/>
      <c r="P390" s="20"/>
      <c r="Q390" s="20"/>
      <c r="R390" s="20"/>
      <c r="S390" s="20"/>
      <c r="T390" s="20"/>
      <c r="U390" s="20"/>
      <c r="V390" s="20"/>
      <c r="W390" s="20"/>
      <c r="X390" s="20"/>
      <c r="Y390" s="20"/>
      <c r="Z390" s="20"/>
      <c r="AA390" s="20"/>
      <c r="AB390" s="20"/>
    </row>
    <row r="391" spans="1:28" x14ac:dyDescent="0.25">
      <c r="A391" s="209"/>
      <c r="G391" s="152"/>
      <c r="H391" s="152"/>
      <c r="I391" s="152"/>
      <c r="J391" s="152"/>
      <c r="K391" s="152"/>
      <c r="L391" s="152"/>
      <c r="M391" s="20"/>
      <c r="N391" s="20"/>
      <c r="O391" s="20"/>
      <c r="P391" s="20"/>
      <c r="Q391" s="20"/>
      <c r="R391" s="20"/>
      <c r="S391" s="20"/>
      <c r="T391" s="20"/>
      <c r="U391" s="20"/>
      <c r="V391" s="20"/>
      <c r="W391" s="20"/>
      <c r="X391" s="20"/>
      <c r="Y391" s="20"/>
      <c r="Z391" s="20"/>
      <c r="AA391" s="20"/>
      <c r="AB391" s="20"/>
    </row>
    <row r="392" spans="1:28" x14ac:dyDescent="0.25">
      <c r="A392" s="209"/>
      <c r="G392" s="152"/>
      <c r="H392" s="152"/>
      <c r="I392" s="152"/>
      <c r="J392" s="152"/>
      <c r="K392" s="152"/>
      <c r="L392" s="152"/>
      <c r="M392" s="20"/>
      <c r="N392" s="20"/>
      <c r="O392" s="20"/>
      <c r="P392" s="20"/>
      <c r="Q392" s="20"/>
      <c r="R392" s="20"/>
      <c r="S392" s="20"/>
      <c r="T392" s="20"/>
      <c r="U392" s="20"/>
      <c r="V392" s="20"/>
      <c r="W392" s="20"/>
      <c r="X392" s="20"/>
      <c r="Y392" s="20"/>
      <c r="Z392" s="20"/>
      <c r="AA392" s="20"/>
      <c r="AB392" s="20"/>
    </row>
    <row r="393" spans="1:28" x14ac:dyDescent="0.25">
      <c r="A393" s="209"/>
      <c r="G393" s="152"/>
      <c r="H393" s="152"/>
      <c r="I393" s="152"/>
      <c r="J393" s="152"/>
      <c r="K393" s="152"/>
      <c r="L393" s="152"/>
      <c r="M393" s="20"/>
      <c r="N393" s="20"/>
      <c r="O393" s="20"/>
      <c r="P393" s="20"/>
      <c r="Q393" s="20"/>
      <c r="R393" s="20"/>
      <c r="S393" s="20"/>
      <c r="T393" s="20"/>
      <c r="U393" s="20"/>
      <c r="V393" s="20"/>
      <c r="W393" s="20"/>
      <c r="X393" s="20"/>
      <c r="Y393" s="20"/>
      <c r="Z393" s="20"/>
      <c r="AA393" s="20"/>
      <c r="AB393" s="20"/>
    </row>
    <row r="394" spans="1:28" x14ac:dyDescent="0.25">
      <c r="A394" s="209"/>
      <c r="G394" s="152"/>
      <c r="H394" s="152"/>
      <c r="I394" s="152"/>
      <c r="J394" s="152"/>
      <c r="K394" s="152"/>
      <c r="L394" s="152"/>
      <c r="M394" s="20"/>
      <c r="N394" s="20"/>
      <c r="O394" s="20"/>
      <c r="P394" s="20"/>
      <c r="Q394" s="20"/>
      <c r="R394" s="20"/>
      <c r="S394" s="20"/>
      <c r="T394" s="20"/>
      <c r="U394" s="20"/>
      <c r="V394" s="20"/>
      <c r="W394" s="20"/>
      <c r="X394" s="20"/>
      <c r="Y394" s="20"/>
      <c r="Z394" s="20"/>
      <c r="AA394" s="20"/>
      <c r="AB394" s="20"/>
    </row>
    <row r="395" spans="1:28" x14ac:dyDescent="0.25">
      <c r="A395" s="209"/>
      <c r="G395" s="152"/>
      <c r="H395" s="152"/>
      <c r="I395" s="152"/>
      <c r="J395" s="152"/>
      <c r="K395" s="152"/>
      <c r="L395" s="152"/>
      <c r="M395" s="20"/>
      <c r="N395" s="20"/>
      <c r="O395" s="20"/>
      <c r="P395" s="20"/>
      <c r="Q395" s="20"/>
      <c r="R395" s="20"/>
      <c r="S395" s="20"/>
      <c r="T395" s="20"/>
      <c r="U395" s="20"/>
      <c r="V395" s="20"/>
      <c r="W395" s="20"/>
      <c r="X395" s="20"/>
      <c r="Y395" s="20"/>
      <c r="Z395" s="20"/>
      <c r="AA395" s="20"/>
      <c r="AB395" s="20"/>
    </row>
    <row r="396" spans="1:28" x14ac:dyDescent="0.25">
      <c r="A396" s="209"/>
      <c r="G396" s="152"/>
      <c r="H396" s="152"/>
      <c r="I396" s="152"/>
      <c r="J396" s="152"/>
      <c r="K396" s="152"/>
      <c r="L396" s="152"/>
      <c r="M396" s="20"/>
      <c r="N396" s="20"/>
      <c r="O396" s="20"/>
      <c r="P396" s="20"/>
      <c r="Q396" s="20"/>
      <c r="R396" s="20"/>
      <c r="S396" s="20"/>
      <c r="T396" s="20"/>
      <c r="U396" s="20"/>
      <c r="V396" s="20"/>
      <c r="W396" s="20"/>
      <c r="X396" s="20"/>
      <c r="Y396" s="20"/>
      <c r="Z396" s="20"/>
      <c r="AA396" s="20"/>
      <c r="AB396" s="20"/>
    </row>
    <row r="397" spans="1:28" x14ac:dyDescent="0.25">
      <c r="A397" s="209"/>
      <c r="G397" s="152"/>
      <c r="H397" s="152"/>
      <c r="I397" s="152"/>
      <c r="J397" s="152"/>
      <c r="K397" s="152"/>
      <c r="L397" s="152"/>
      <c r="M397" s="20"/>
      <c r="N397" s="20"/>
      <c r="O397" s="20"/>
      <c r="P397" s="20"/>
      <c r="Q397" s="20"/>
      <c r="R397" s="20"/>
      <c r="S397" s="20"/>
      <c r="T397" s="20"/>
      <c r="U397" s="20"/>
      <c r="V397" s="20"/>
      <c r="W397" s="20"/>
      <c r="X397" s="20"/>
      <c r="Y397" s="20"/>
      <c r="Z397" s="20"/>
      <c r="AA397" s="20"/>
      <c r="AB397" s="20"/>
    </row>
    <row r="398" spans="1:28" x14ac:dyDescent="0.25">
      <c r="A398" s="209"/>
      <c r="G398" s="152"/>
      <c r="H398" s="152"/>
      <c r="I398" s="152"/>
      <c r="J398" s="152"/>
      <c r="K398" s="152"/>
      <c r="L398" s="152"/>
      <c r="M398" s="20"/>
      <c r="N398" s="20"/>
      <c r="O398" s="20"/>
      <c r="P398" s="20"/>
      <c r="Q398" s="20"/>
      <c r="R398" s="20"/>
      <c r="S398" s="20"/>
      <c r="T398" s="20"/>
      <c r="U398" s="20"/>
      <c r="V398" s="20"/>
      <c r="W398" s="20"/>
      <c r="X398" s="20"/>
      <c r="Y398" s="20"/>
      <c r="Z398" s="20"/>
      <c r="AA398" s="20"/>
      <c r="AB398" s="20"/>
    </row>
    <row r="399" spans="1:28" x14ac:dyDescent="0.25">
      <c r="A399" s="209"/>
      <c r="G399" s="152"/>
      <c r="H399" s="152"/>
      <c r="I399" s="152"/>
      <c r="J399" s="152"/>
      <c r="K399" s="152"/>
      <c r="L399" s="152"/>
      <c r="M399" s="20"/>
      <c r="N399" s="20"/>
      <c r="O399" s="20"/>
      <c r="P399" s="20"/>
      <c r="Q399" s="20"/>
      <c r="R399" s="20"/>
      <c r="S399" s="20"/>
      <c r="T399" s="20"/>
      <c r="U399" s="20"/>
      <c r="V399" s="20"/>
      <c r="W399" s="20"/>
      <c r="X399" s="20"/>
      <c r="Y399" s="20"/>
      <c r="Z399" s="20"/>
      <c r="AA399" s="20"/>
      <c r="AB399" s="20"/>
    </row>
    <row r="400" spans="1:28" x14ac:dyDescent="0.25">
      <c r="A400" s="209"/>
      <c r="G400" s="152"/>
      <c r="H400" s="152"/>
      <c r="I400" s="152"/>
      <c r="J400" s="152"/>
      <c r="K400" s="152"/>
      <c r="L400" s="152"/>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hidden="1" customWidth="1"/>
    <col min="5" max="5" width="28.85546875" style="116" hidden="1" customWidth="1"/>
    <col min="6" max="6" width="1.140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G1" s="262"/>
      <c r="H1" s="262"/>
      <c r="I1" s="262"/>
      <c r="J1" s="262"/>
      <c r="T1" s="153"/>
    </row>
    <row r="2" spans="1:20" s="18" customFormat="1" ht="37.5" hidden="1" customHeight="1" x14ac:dyDescent="0.25">
      <c r="A2" s="209"/>
      <c r="C2" s="19"/>
      <c r="D2" s="19"/>
      <c r="E2" s="19"/>
      <c r="T2" s="153"/>
    </row>
    <row r="3" spans="1:20" s="20" customFormat="1" ht="39" customHeight="1" thickBot="1" x14ac:dyDescent="0.3">
      <c r="A3" s="209"/>
      <c r="D3" s="123" t="s">
        <v>249</v>
      </c>
      <c r="E3" s="123" t="s">
        <v>248</v>
      </c>
      <c r="T3" s="154"/>
    </row>
    <row r="4" spans="1:20" s="20" customFormat="1" ht="30" customHeight="1" thickTop="1" thickBot="1" x14ac:dyDescent="0.3">
      <c r="A4" s="209"/>
      <c r="C4" s="21"/>
      <c r="D4" s="21"/>
      <c r="E4" s="21"/>
      <c r="F4" s="21"/>
      <c r="G4" s="155" t="s">
        <v>285</v>
      </c>
      <c r="H4" s="160" t="s">
        <v>286</v>
      </c>
      <c r="I4" s="161" t="s">
        <v>287</v>
      </c>
    </row>
    <row r="5" spans="1:20" s="20" customFormat="1" ht="19.5" customHeight="1" thickTop="1" x14ac:dyDescent="0.25">
      <c r="A5" s="209"/>
      <c r="C5" s="21"/>
      <c r="D5" s="21"/>
      <c r="E5" s="21"/>
      <c r="F5" s="21"/>
      <c r="G5" s="152"/>
      <c r="H5" s="23"/>
      <c r="I5" s="23"/>
    </row>
    <row r="6" spans="1:20" s="20" customFormat="1" ht="19.5" customHeight="1" x14ac:dyDescent="0.25">
      <c r="A6" s="209"/>
      <c r="C6" s="21"/>
      <c r="D6" s="21"/>
      <c r="E6" s="21"/>
      <c r="F6" s="21"/>
      <c r="G6" s="152"/>
      <c r="H6" s="23"/>
      <c r="I6" s="23"/>
    </row>
    <row r="7" spans="1:20" s="20" customFormat="1" ht="19.5" customHeight="1" x14ac:dyDescent="0.25">
      <c r="A7" s="209"/>
      <c r="C7" s="21"/>
      <c r="D7" s="21"/>
      <c r="E7" s="21"/>
      <c r="F7" s="21"/>
      <c r="G7" s="152"/>
      <c r="H7" s="23"/>
      <c r="I7" s="23"/>
    </row>
    <row r="8" spans="1:20" s="20" customFormat="1" ht="19.5" customHeight="1" x14ac:dyDescent="0.25">
      <c r="A8" s="209"/>
      <c r="C8" s="21"/>
      <c r="D8" s="21"/>
      <c r="E8" s="21"/>
      <c r="F8" s="21"/>
      <c r="G8" s="152"/>
      <c r="H8" s="23"/>
      <c r="I8" s="23"/>
    </row>
    <row r="9" spans="1:20" s="20" customFormat="1" ht="19.5" customHeight="1" x14ac:dyDescent="0.25">
      <c r="A9" s="209"/>
      <c r="C9" s="21"/>
      <c r="D9" s="21"/>
      <c r="E9" s="21"/>
      <c r="F9" s="21"/>
      <c r="G9" s="152"/>
      <c r="H9" s="23"/>
      <c r="I9" s="23"/>
    </row>
    <row r="10" spans="1:20" s="20" customFormat="1" ht="19.5" customHeight="1" x14ac:dyDescent="0.25">
      <c r="A10" s="209"/>
      <c r="C10" s="21"/>
      <c r="D10" s="21"/>
      <c r="E10" s="21"/>
      <c r="F10" s="21"/>
      <c r="G10" s="152"/>
      <c r="H10" s="23"/>
      <c r="I10" s="23"/>
    </row>
    <row r="11" spans="1:20" s="20" customFormat="1" ht="19.5" customHeight="1" x14ac:dyDescent="0.25">
      <c r="A11" s="209"/>
      <c r="C11" s="21"/>
      <c r="D11" s="21"/>
      <c r="E11" s="21"/>
      <c r="F11" s="21"/>
      <c r="G11" s="152"/>
      <c r="H11" s="23"/>
      <c r="I11" s="23"/>
    </row>
    <row r="12" spans="1:20" s="20" customFormat="1" ht="19.5" customHeight="1" x14ac:dyDescent="0.25">
      <c r="A12" s="209"/>
      <c r="C12" s="21"/>
      <c r="D12" s="21"/>
      <c r="E12" s="21"/>
      <c r="F12" s="21"/>
      <c r="G12" s="152"/>
      <c r="H12" s="23"/>
      <c r="I12" s="23"/>
    </row>
    <row r="13" spans="1:20" s="20" customFormat="1" ht="19.5" customHeight="1" x14ac:dyDescent="0.25">
      <c r="A13" s="209"/>
      <c r="C13" s="21"/>
      <c r="D13" s="21"/>
      <c r="E13" s="21"/>
      <c r="F13" s="21"/>
      <c r="G13" s="152"/>
      <c r="H13" s="23"/>
      <c r="I13" s="23"/>
    </row>
    <row r="14" spans="1:20" s="20" customFormat="1" ht="19.5" customHeight="1" x14ac:dyDescent="0.25">
      <c r="A14" s="209"/>
      <c r="C14" s="21"/>
      <c r="D14" s="21"/>
      <c r="E14" s="21"/>
      <c r="F14" s="21"/>
      <c r="G14" s="152"/>
      <c r="H14" s="23"/>
      <c r="I14" s="23"/>
    </row>
    <row r="15" spans="1:20" s="20" customFormat="1" ht="19.5" customHeight="1" x14ac:dyDescent="0.25">
      <c r="A15" s="209"/>
      <c r="C15" s="21"/>
      <c r="D15" s="21"/>
      <c r="E15" s="21"/>
      <c r="F15" s="21"/>
      <c r="G15" s="152"/>
      <c r="H15" s="23"/>
      <c r="I15" s="23"/>
    </row>
    <row r="16" spans="1:20" s="20" customFormat="1" ht="19.5" customHeight="1" x14ac:dyDescent="0.25">
      <c r="A16" s="209"/>
      <c r="C16" s="21"/>
      <c r="D16" s="21"/>
      <c r="E16" s="21"/>
      <c r="F16" s="21"/>
      <c r="G16" s="152"/>
      <c r="H16" s="23"/>
      <c r="I16" s="23"/>
    </row>
    <row r="17" spans="1:9" s="20" customFormat="1" ht="19.5" customHeight="1" x14ac:dyDescent="0.25">
      <c r="A17" s="209"/>
      <c r="C17" s="21"/>
      <c r="D17" s="131"/>
      <c r="E17" s="132"/>
      <c r="F17" s="21"/>
      <c r="G17" s="152"/>
      <c r="H17" s="23"/>
      <c r="I17" s="23"/>
    </row>
    <row r="18" spans="1:9" s="20" customFormat="1" ht="19.5" customHeight="1" x14ac:dyDescent="0.25">
      <c r="A18" s="209"/>
      <c r="C18" s="21"/>
      <c r="D18" s="131"/>
      <c r="E18" s="132"/>
      <c r="F18" s="21"/>
      <c r="G18" s="152"/>
      <c r="H18" s="23"/>
      <c r="I18" s="23"/>
    </row>
    <row r="19" spans="1:9" s="20" customFormat="1" ht="19.5" customHeight="1" x14ac:dyDescent="0.25">
      <c r="A19" s="209"/>
      <c r="C19" s="21"/>
      <c r="D19" s="131"/>
      <c r="E19" s="132"/>
      <c r="F19" s="21"/>
      <c r="G19" s="152"/>
      <c r="H19" s="23"/>
      <c r="I19" s="23"/>
    </row>
    <row r="20" spans="1:9" s="20" customFormat="1" ht="19.5" customHeight="1" x14ac:dyDescent="0.25">
      <c r="A20" s="209"/>
      <c r="C20" s="21"/>
      <c r="D20" s="131"/>
      <c r="E20" s="132"/>
      <c r="F20" s="21"/>
      <c r="G20" s="152"/>
      <c r="H20" s="23"/>
      <c r="I20" s="23"/>
    </row>
    <row r="21" spans="1:9" s="20" customFormat="1" ht="19.5" customHeight="1" x14ac:dyDescent="0.25">
      <c r="A21" s="209"/>
      <c r="C21" s="21"/>
      <c r="D21" s="131"/>
      <c r="E21" s="132"/>
      <c r="F21" s="21"/>
      <c r="G21" s="152"/>
      <c r="H21" s="23"/>
      <c r="I21" s="23"/>
    </row>
    <row r="22" spans="1:9" s="20" customFormat="1" ht="19.5" customHeight="1" x14ac:dyDescent="0.25">
      <c r="A22" s="209"/>
      <c r="C22" s="21"/>
      <c r="D22" s="131"/>
      <c r="E22" s="132"/>
      <c r="F22" s="21"/>
      <c r="G22" s="152"/>
      <c r="H22" s="23"/>
      <c r="I22" s="23"/>
    </row>
    <row r="23" spans="1:9" s="20" customFormat="1" ht="19.5" customHeight="1" x14ac:dyDescent="0.25">
      <c r="A23" s="209"/>
      <c r="C23" s="21"/>
      <c r="D23" s="131"/>
      <c r="E23" s="132"/>
      <c r="F23" s="21"/>
      <c r="G23" s="152"/>
      <c r="H23" s="23"/>
      <c r="I23" s="23"/>
    </row>
    <row r="24" spans="1:9" s="20" customFormat="1" ht="19.5" customHeight="1" x14ac:dyDescent="0.25">
      <c r="A24" s="209"/>
      <c r="C24" s="21"/>
      <c r="D24" s="131"/>
      <c r="E24" s="132"/>
      <c r="F24" s="21"/>
      <c r="G24" s="152"/>
      <c r="H24" s="23"/>
      <c r="I24" s="23"/>
    </row>
    <row r="25" spans="1:9" s="20" customFormat="1" ht="19.5" customHeight="1" x14ac:dyDescent="0.25">
      <c r="A25" s="209"/>
      <c r="C25" s="21"/>
      <c r="D25" s="131"/>
      <c r="E25" s="132"/>
      <c r="F25" s="21"/>
      <c r="G25" s="152"/>
      <c r="H25" s="23"/>
      <c r="I25" s="23"/>
    </row>
    <row r="26" spans="1:9" s="20" customFormat="1" ht="19.5" customHeight="1" x14ac:dyDescent="0.25">
      <c r="A26" s="209"/>
      <c r="C26" s="21"/>
      <c r="D26" s="131"/>
      <c r="E26" s="132"/>
      <c r="F26" s="21"/>
      <c r="G26" s="152"/>
      <c r="H26" s="23"/>
      <c r="I26" s="23"/>
    </row>
    <row r="27" spans="1:9" s="20" customFormat="1" ht="19.5" customHeight="1" x14ac:dyDescent="0.25">
      <c r="A27" s="209"/>
      <c r="C27" s="21"/>
      <c r="D27" s="131"/>
      <c r="E27" s="132"/>
      <c r="F27" s="21"/>
      <c r="G27" s="152"/>
      <c r="H27" s="23"/>
      <c r="I27" s="23"/>
    </row>
    <row r="28" spans="1:9" s="20" customFormat="1" ht="19.5" customHeight="1" x14ac:dyDescent="0.25">
      <c r="A28" s="209"/>
      <c r="C28" s="21"/>
      <c r="D28" s="131"/>
      <c r="E28" s="132"/>
      <c r="F28" s="21"/>
      <c r="G28" s="152"/>
      <c r="H28" s="23"/>
      <c r="I28" s="23"/>
    </row>
    <row r="29" spans="1:9" s="20" customFormat="1" ht="19.5" customHeight="1" x14ac:dyDescent="0.25">
      <c r="A29" s="209"/>
      <c r="C29" s="21"/>
      <c r="D29" s="131"/>
      <c r="E29" s="132"/>
      <c r="F29" s="21"/>
      <c r="G29" s="152"/>
      <c r="H29" s="23"/>
      <c r="I29" s="23"/>
    </row>
    <row r="30" spans="1:9" s="20" customFormat="1" ht="19.5" customHeight="1" x14ac:dyDescent="0.25">
      <c r="A30" s="209"/>
      <c r="C30" s="21"/>
      <c r="D30" s="131"/>
      <c r="E30" s="132"/>
      <c r="F30" s="21"/>
      <c r="G30" s="152"/>
      <c r="H30" s="23"/>
      <c r="I30" s="23"/>
    </row>
    <row r="31" spans="1:9" s="20" customFormat="1" ht="19.5" customHeight="1" x14ac:dyDescent="0.25">
      <c r="A31" s="209"/>
      <c r="C31" s="21"/>
      <c r="D31" s="131"/>
      <c r="E31" s="132"/>
      <c r="F31" s="21"/>
      <c r="G31" s="152"/>
      <c r="H31" s="23"/>
      <c r="I31" s="23"/>
    </row>
    <row r="32" spans="1:9" s="20" customFormat="1" ht="19.5" customHeight="1" x14ac:dyDescent="0.25">
      <c r="A32" s="209"/>
      <c r="C32" s="21"/>
      <c r="D32" s="131"/>
      <c r="E32" s="132"/>
      <c r="F32" s="21"/>
      <c r="G32" s="152"/>
      <c r="H32" s="23"/>
      <c r="I32" s="23"/>
    </row>
    <row r="33" spans="1:9" s="20" customFormat="1" ht="19.5" customHeight="1" x14ac:dyDescent="0.25">
      <c r="A33" s="209"/>
      <c r="C33" s="21"/>
      <c r="D33" s="131"/>
      <c r="E33" s="132"/>
      <c r="F33" s="21"/>
      <c r="G33" s="152"/>
      <c r="H33" s="23"/>
      <c r="I33" s="23"/>
    </row>
    <row r="34" spans="1:9" s="20" customFormat="1" ht="19.5" customHeight="1" x14ac:dyDescent="0.25">
      <c r="A34" s="209"/>
      <c r="C34" s="21"/>
      <c r="D34" s="131"/>
      <c r="E34" s="132"/>
      <c r="F34" s="21"/>
      <c r="G34" s="152"/>
      <c r="H34" s="23"/>
      <c r="I34" s="23"/>
    </row>
    <row r="35" spans="1:9" s="20" customFormat="1" ht="19.5" customHeight="1" x14ac:dyDescent="0.25">
      <c r="A35" s="209"/>
      <c r="C35" s="21"/>
      <c r="D35" s="131"/>
      <c r="E35" s="132"/>
      <c r="F35" s="21"/>
      <c r="G35" s="152"/>
      <c r="H35" s="23"/>
      <c r="I35" s="23"/>
    </row>
    <row r="36" spans="1:9" s="20" customFormat="1" ht="19.5" customHeight="1" x14ac:dyDescent="0.25">
      <c r="A36" s="209"/>
      <c r="C36" s="21"/>
      <c r="D36" s="131"/>
      <c r="E36" s="132"/>
      <c r="F36" s="21"/>
      <c r="G36" s="152"/>
      <c r="H36" s="23"/>
      <c r="I36" s="23"/>
    </row>
    <row r="37" spans="1:9" s="20" customFormat="1" ht="19.5" customHeight="1" x14ac:dyDescent="0.25">
      <c r="A37" s="209"/>
      <c r="C37" s="21"/>
      <c r="D37" s="131"/>
      <c r="E37" s="132"/>
      <c r="F37" s="21"/>
      <c r="G37" s="152"/>
      <c r="H37" s="23"/>
      <c r="I37" s="23"/>
    </row>
    <row r="38" spans="1:9" s="20" customFormat="1" ht="19.5" customHeight="1" x14ac:dyDescent="0.25">
      <c r="A38" s="209"/>
      <c r="C38" s="21"/>
      <c r="D38" s="131"/>
      <c r="E38" s="132"/>
      <c r="F38" s="21"/>
      <c r="G38" s="152"/>
      <c r="H38" s="23"/>
      <c r="I38" s="23"/>
    </row>
    <row r="39" spans="1:9" s="20" customFormat="1" ht="19.5" customHeight="1" x14ac:dyDescent="0.25">
      <c r="A39" s="209"/>
      <c r="C39" s="21"/>
      <c r="D39" s="131"/>
      <c r="E39" s="132"/>
      <c r="F39" s="21"/>
      <c r="G39" s="152"/>
      <c r="H39" s="23"/>
      <c r="I39" s="23"/>
    </row>
    <row r="40" spans="1:9" s="20" customFormat="1" ht="19.5" customHeight="1" x14ac:dyDescent="0.25">
      <c r="A40" s="209"/>
      <c r="C40" s="21"/>
      <c r="D40" s="131"/>
      <c r="E40" s="132"/>
      <c r="F40" s="21"/>
      <c r="G40" s="152"/>
      <c r="H40" s="23"/>
      <c r="I40" s="23"/>
    </row>
    <row r="41" spans="1:9" s="20" customFormat="1" ht="19.5" customHeight="1" x14ac:dyDescent="0.25">
      <c r="A41" s="209"/>
      <c r="C41" s="21"/>
      <c r="D41" s="131"/>
      <c r="E41" s="132"/>
      <c r="F41" s="21"/>
      <c r="G41" s="152"/>
      <c r="H41" s="23"/>
      <c r="I41" s="23"/>
    </row>
    <row r="42" spans="1:9" s="20" customFormat="1" ht="19.5" customHeight="1" x14ac:dyDescent="0.25">
      <c r="A42" s="209"/>
      <c r="C42" s="21"/>
      <c r="D42" s="131"/>
      <c r="E42" s="132"/>
      <c r="F42" s="21"/>
      <c r="G42" s="152"/>
      <c r="H42" s="23"/>
      <c r="I42" s="23"/>
    </row>
    <row r="43" spans="1:9" s="20" customFormat="1" ht="19.5" customHeight="1" x14ac:dyDescent="0.25">
      <c r="A43" s="209"/>
      <c r="C43" s="21"/>
      <c r="D43" s="131"/>
      <c r="E43" s="132"/>
      <c r="F43" s="21"/>
      <c r="G43" s="152"/>
      <c r="H43" s="23"/>
      <c r="I43" s="23"/>
    </row>
    <row r="44" spans="1:9" s="20" customFormat="1" ht="19.5" customHeight="1" x14ac:dyDescent="0.25">
      <c r="A44" s="209"/>
      <c r="C44" s="21"/>
      <c r="D44" s="131"/>
      <c r="E44" s="132"/>
      <c r="F44" s="21"/>
      <c r="G44" s="152"/>
      <c r="H44" s="23"/>
      <c r="I44" s="23"/>
    </row>
    <row r="45" spans="1:9" s="20" customFormat="1" ht="19.5" customHeight="1" x14ac:dyDescent="0.25">
      <c r="A45" s="209"/>
      <c r="C45" s="21"/>
      <c r="D45" s="131"/>
      <c r="E45" s="132"/>
      <c r="F45" s="21"/>
      <c r="G45" s="152"/>
      <c r="H45" s="23"/>
      <c r="I45" s="23"/>
    </row>
    <row r="46" spans="1:9" s="20" customFormat="1" ht="19.5" customHeight="1" x14ac:dyDescent="0.25">
      <c r="A46" s="209"/>
      <c r="C46" s="21"/>
      <c r="D46" s="131"/>
      <c r="E46" s="132"/>
      <c r="F46" s="21"/>
      <c r="G46" s="152"/>
      <c r="H46" s="23"/>
      <c r="I46" s="23"/>
    </row>
    <row r="47" spans="1:9" s="20" customFormat="1" ht="19.5" customHeight="1" x14ac:dyDescent="0.25">
      <c r="A47" s="209"/>
      <c r="C47" s="21"/>
      <c r="D47" s="131"/>
      <c r="E47" s="132"/>
      <c r="F47" s="21"/>
      <c r="G47" s="152"/>
      <c r="H47" s="23"/>
      <c r="I47" s="23"/>
    </row>
    <row r="48" spans="1:9" s="20" customFormat="1" ht="19.5" customHeight="1" x14ac:dyDescent="0.25">
      <c r="A48" s="209"/>
      <c r="C48" s="21"/>
      <c r="D48" s="131"/>
      <c r="E48" s="132"/>
      <c r="F48" s="21"/>
      <c r="G48" s="152"/>
      <c r="H48" s="23"/>
      <c r="I48" s="23"/>
    </row>
    <row r="49" spans="1:9" s="20" customFormat="1" ht="19.5" customHeight="1" x14ac:dyDescent="0.25">
      <c r="A49" s="209"/>
      <c r="C49" s="21"/>
      <c r="D49" s="131"/>
      <c r="E49" s="132"/>
      <c r="F49" s="21"/>
      <c r="G49" s="152"/>
      <c r="H49" s="23"/>
      <c r="I49" s="23"/>
    </row>
    <row r="50" spans="1:9" s="20" customFormat="1" ht="19.5" customHeight="1" x14ac:dyDescent="0.25">
      <c r="A50" s="209"/>
      <c r="C50" s="21"/>
      <c r="D50" s="131"/>
      <c r="E50" s="132"/>
      <c r="F50" s="21"/>
      <c r="G50" s="152"/>
      <c r="H50" s="23"/>
      <c r="I50" s="23"/>
    </row>
    <row r="51" spans="1:9" s="20" customFormat="1" ht="19.5" customHeight="1" x14ac:dyDescent="0.25">
      <c r="A51" s="209"/>
      <c r="C51" s="21"/>
      <c r="D51" s="131"/>
      <c r="E51" s="132"/>
      <c r="F51" s="21"/>
      <c r="G51" s="152"/>
      <c r="H51" s="23"/>
      <c r="I51" s="23"/>
    </row>
    <row r="52" spans="1:9" s="20" customFormat="1" ht="19.5" customHeight="1" x14ac:dyDescent="0.25">
      <c r="A52" s="209"/>
      <c r="C52" s="21"/>
      <c r="D52" s="131"/>
      <c r="E52" s="132"/>
      <c r="F52" s="21"/>
      <c r="G52" s="152"/>
      <c r="H52" s="23"/>
      <c r="I52" s="23"/>
    </row>
    <row r="53" spans="1:9" s="20" customFormat="1" ht="19.5" customHeight="1" x14ac:dyDescent="0.25">
      <c r="A53" s="209"/>
      <c r="C53" s="21"/>
      <c r="D53" s="131"/>
      <c r="E53" s="132"/>
      <c r="F53" s="21"/>
      <c r="G53" s="152"/>
      <c r="H53" s="23"/>
      <c r="I53" s="23"/>
    </row>
    <row r="54" spans="1:9" s="20" customFormat="1" ht="19.5" customHeight="1" x14ac:dyDescent="0.25">
      <c r="A54" s="209"/>
      <c r="C54" s="21"/>
      <c r="D54" s="131"/>
      <c r="E54" s="132"/>
      <c r="F54" s="21"/>
      <c r="G54" s="152"/>
      <c r="H54" s="23"/>
      <c r="I54" s="23"/>
    </row>
    <row r="55" spans="1:9" s="20" customFormat="1" ht="19.5" customHeight="1" x14ac:dyDescent="0.25">
      <c r="A55" s="209"/>
      <c r="C55" s="21"/>
      <c r="D55" s="131"/>
      <c r="E55" s="132"/>
      <c r="F55" s="21"/>
      <c r="G55" s="152"/>
      <c r="H55" s="23"/>
      <c r="I55" s="23"/>
    </row>
    <row r="56" spans="1:9" s="20" customFormat="1" ht="19.5" customHeight="1" x14ac:dyDescent="0.25">
      <c r="A56" s="209"/>
      <c r="C56" s="21"/>
      <c r="D56" s="131"/>
      <c r="E56" s="132"/>
      <c r="F56" s="21"/>
      <c r="G56" s="152"/>
      <c r="H56" s="23"/>
      <c r="I56" s="23"/>
    </row>
    <row r="57" spans="1:9" s="20" customFormat="1" ht="19.5" customHeight="1" x14ac:dyDescent="0.25">
      <c r="A57" s="209"/>
      <c r="C57" s="21"/>
      <c r="D57" s="131"/>
      <c r="E57" s="132"/>
      <c r="F57" s="21"/>
      <c r="G57" s="152"/>
      <c r="H57" s="23"/>
      <c r="I57" s="23"/>
    </row>
    <row r="58" spans="1:9" s="20" customFormat="1" ht="19.5" customHeight="1" x14ac:dyDescent="0.25">
      <c r="A58" s="209"/>
      <c r="C58" s="21"/>
      <c r="D58" s="131"/>
      <c r="E58" s="132"/>
      <c r="F58" s="21"/>
      <c r="G58" s="152"/>
      <c r="H58" s="23"/>
      <c r="I58" s="23"/>
    </row>
    <row r="59" spans="1:9" s="20" customFormat="1" ht="19.5" customHeight="1" x14ac:dyDescent="0.25">
      <c r="A59" s="209"/>
      <c r="C59" s="21"/>
      <c r="D59" s="131"/>
      <c r="E59" s="132"/>
      <c r="F59" s="21"/>
      <c r="G59" s="152"/>
      <c r="H59" s="23"/>
      <c r="I59" s="23"/>
    </row>
    <row r="60" spans="1:9" s="20" customFormat="1" ht="19.5" customHeight="1" x14ac:dyDescent="0.25">
      <c r="A60" s="209"/>
      <c r="C60" s="21"/>
      <c r="D60" s="131"/>
      <c r="E60" s="132"/>
      <c r="F60" s="21"/>
      <c r="G60" s="152"/>
      <c r="H60" s="23"/>
      <c r="I60" s="23"/>
    </row>
    <row r="61" spans="1:9" s="20" customFormat="1" ht="19.5" customHeight="1" x14ac:dyDescent="0.25">
      <c r="A61" s="209"/>
      <c r="C61" s="21"/>
      <c r="D61" s="131"/>
      <c r="E61" s="132"/>
      <c r="F61" s="21"/>
      <c r="G61" s="152"/>
      <c r="H61" s="23"/>
      <c r="I61" s="23"/>
    </row>
    <row r="62" spans="1:9" s="20" customFormat="1" ht="19.5" customHeight="1" x14ac:dyDescent="0.25">
      <c r="A62" s="209"/>
      <c r="C62" s="21"/>
      <c r="D62" s="131"/>
      <c r="E62" s="132"/>
      <c r="F62" s="21"/>
      <c r="G62" s="152"/>
      <c r="H62" s="23"/>
      <c r="I62" s="23"/>
    </row>
    <row r="63" spans="1:9" s="20" customFormat="1" ht="19.5" customHeight="1" x14ac:dyDescent="0.25">
      <c r="A63" s="209"/>
      <c r="C63" s="21"/>
      <c r="D63" s="131"/>
      <c r="E63" s="132"/>
      <c r="F63" s="21"/>
      <c r="G63" s="152"/>
      <c r="H63" s="23"/>
      <c r="I63" s="23"/>
    </row>
    <row r="64" spans="1:9" s="20" customFormat="1" ht="19.5" customHeight="1" x14ac:dyDescent="0.25">
      <c r="A64" s="209"/>
      <c r="C64" s="21"/>
      <c r="D64" s="131"/>
      <c r="E64" s="132"/>
      <c r="F64" s="21"/>
      <c r="G64" s="152"/>
      <c r="H64" s="23"/>
      <c r="I64" s="23"/>
    </row>
    <row r="65" spans="1:9" s="20" customFormat="1" ht="19.5" customHeight="1" x14ac:dyDescent="0.25">
      <c r="A65" s="209"/>
      <c r="C65" s="21"/>
      <c r="D65" s="131"/>
      <c r="E65" s="132"/>
      <c r="F65" s="21"/>
      <c r="G65" s="152"/>
      <c r="H65" s="23"/>
      <c r="I65" s="23"/>
    </row>
    <row r="66" spans="1:9" s="20" customFormat="1" ht="19.5" customHeight="1" x14ac:dyDescent="0.25">
      <c r="A66" s="209"/>
      <c r="C66" s="21"/>
      <c r="D66" s="131"/>
      <c r="E66" s="132"/>
      <c r="F66" s="21"/>
      <c r="G66" s="152"/>
      <c r="H66" s="23"/>
      <c r="I66" s="23"/>
    </row>
    <row r="67" spans="1:9" s="20" customFormat="1" ht="19.5" customHeight="1" x14ac:dyDescent="0.25">
      <c r="A67" s="209"/>
      <c r="C67" s="21"/>
      <c r="D67" s="131"/>
      <c r="E67" s="132"/>
      <c r="F67" s="21"/>
      <c r="G67" s="152"/>
      <c r="H67" s="23"/>
      <c r="I67" s="23"/>
    </row>
    <row r="68" spans="1:9" s="20" customFormat="1" ht="19.5" customHeight="1" x14ac:dyDescent="0.25">
      <c r="A68" s="209"/>
      <c r="C68" s="21"/>
      <c r="D68" s="131"/>
      <c r="E68" s="132"/>
      <c r="F68" s="21"/>
      <c r="G68" s="152"/>
      <c r="H68" s="23"/>
      <c r="I68" s="23"/>
    </row>
    <row r="69" spans="1:9" s="20" customFormat="1" ht="19.5" customHeight="1" x14ac:dyDescent="0.25">
      <c r="A69" s="209"/>
      <c r="C69" s="21"/>
      <c r="D69" s="131"/>
      <c r="E69" s="132"/>
      <c r="F69" s="21"/>
      <c r="G69" s="152"/>
      <c r="H69" s="23"/>
      <c r="I69" s="23"/>
    </row>
    <row r="70" spans="1:9" s="20" customFormat="1" ht="19.5" customHeight="1" x14ac:dyDescent="0.25">
      <c r="A70" s="209"/>
      <c r="C70" s="21"/>
      <c r="D70" s="131"/>
      <c r="E70" s="132"/>
      <c r="F70" s="21"/>
      <c r="G70" s="152"/>
      <c r="H70" s="23"/>
      <c r="I70" s="23"/>
    </row>
    <row r="71" spans="1:9" s="20" customFormat="1" ht="19.5" customHeight="1" x14ac:dyDescent="0.25">
      <c r="A71" s="209"/>
      <c r="C71" s="21"/>
      <c r="D71" s="131"/>
      <c r="E71" s="132"/>
      <c r="F71" s="21"/>
      <c r="G71" s="152"/>
      <c r="H71" s="23"/>
      <c r="I71" s="23"/>
    </row>
    <row r="72" spans="1:9" s="20" customFormat="1" ht="19.5" customHeight="1" x14ac:dyDescent="0.25">
      <c r="A72" s="209"/>
      <c r="C72" s="21"/>
      <c r="D72" s="131"/>
      <c r="E72" s="132"/>
      <c r="F72" s="21"/>
      <c r="G72" s="152"/>
      <c r="H72" s="23"/>
      <c r="I72" s="23"/>
    </row>
    <row r="73" spans="1:9" s="20" customFormat="1" ht="19.5" customHeight="1" x14ac:dyDescent="0.25">
      <c r="A73" s="209"/>
      <c r="C73" s="21"/>
      <c r="D73" s="131"/>
      <c r="E73" s="132"/>
      <c r="F73" s="21"/>
      <c r="G73" s="152"/>
      <c r="H73" s="23"/>
      <c r="I73" s="23"/>
    </row>
    <row r="74" spans="1:9" s="20" customFormat="1" ht="19.5" customHeight="1" x14ac:dyDescent="0.25">
      <c r="A74" s="209"/>
      <c r="C74" s="21"/>
      <c r="D74" s="131"/>
      <c r="E74" s="132"/>
      <c r="F74" s="21"/>
      <c r="G74" s="152"/>
      <c r="H74" s="23"/>
      <c r="I74" s="23"/>
    </row>
    <row r="75" spans="1:9" s="20" customFormat="1" ht="19.5" customHeight="1" x14ac:dyDescent="0.25">
      <c r="A75" s="209"/>
      <c r="C75" s="21"/>
      <c r="D75" s="131"/>
      <c r="E75" s="132"/>
      <c r="F75" s="21"/>
      <c r="G75" s="152"/>
      <c r="H75" s="23"/>
      <c r="I75" s="23"/>
    </row>
    <row r="76" spans="1:9" s="20" customFormat="1" ht="19.5" customHeight="1" x14ac:dyDescent="0.25">
      <c r="A76" s="209"/>
      <c r="C76" s="21"/>
      <c r="D76" s="131"/>
      <c r="E76" s="132"/>
      <c r="F76" s="21"/>
      <c r="G76" s="152"/>
      <c r="H76" s="23"/>
      <c r="I76" s="23"/>
    </row>
    <row r="77" spans="1:9" s="20" customFormat="1" ht="19.5" customHeight="1" x14ac:dyDescent="0.25">
      <c r="A77" s="209"/>
      <c r="C77" s="21"/>
      <c r="D77" s="131"/>
      <c r="E77" s="132"/>
      <c r="F77" s="21"/>
      <c r="G77" s="152"/>
      <c r="H77" s="23"/>
      <c r="I77" s="23"/>
    </row>
    <row r="78" spans="1:9" s="20" customFormat="1" ht="19.5" customHeight="1" x14ac:dyDescent="0.25">
      <c r="A78" s="209"/>
      <c r="C78" s="21"/>
      <c r="D78" s="131"/>
      <c r="E78" s="132"/>
      <c r="F78" s="21"/>
      <c r="G78" s="152"/>
      <c r="H78" s="23"/>
      <c r="I78" s="23"/>
    </row>
    <row r="79" spans="1:9" s="20" customFormat="1" ht="19.5" customHeight="1" x14ac:dyDescent="0.25">
      <c r="A79" s="209"/>
      <c r="C79" s="21"/>
      <c r="D79" s="131"/>
      <c r="E79" s="132"/>
      <c r="F79" s="21"/>
      <c r="G79" s="152"/>
      <c r="H79" s="23"/>
      <c r="I79" s="23"/>
    </row>
    <row r="80" spans="1:9" s="20" customFormat="1" ht="19.5" customHeight="1" x14ac:dyDescent="0.25">
      <c r="A80" s="209"/>
      <c r="C80" s="21"/>
      <c r="D80" s="131"/>
      <c r="E80" s="132"/>
      <c r="F80" s="21"/>
      <c r="G80" s="152"/>
      <c r="H80" s="23"/>
      <c r="I80" s="23"/>
    </row>
    <row r="81" spans="1:9" s="20" customFormat="1" ht="19.5" customHeight="1" x14ac:dyDescent="0.25">
      <c r="A81" s="209"/>
      <c r="C81" s="21"/>
      <c r="D81" s="131"/>
      <c r="E81" s="132"/>
      <c r="F81" s="21"/>
      <c r="G81" s="152"/>
      <c r="H81" s="23"/>
      <c r="I81" s="23"/>
    </row>
    <row r="82" spans="1:9" s="20" customFormat="1" ht="19.5" customHeight="1" x14ac:dyDescent="0.25">
      <c r="A82" s="209"/>
      <c r="C82" s="21"/>
      <c r="D82" s="131"/>
      <c r="E82" s="132"/>
      <c r="F82" s="21"/>
      <c r="G82" s="152"/>
      <c r="H82" s="23"/>
      <c r="I82" s="23"/>
    </row>
    <row r="83" spans="1:9" s="20" customFormat="1" ht="19.5" customHeight="1" x14ac:dyDescent="0.25">
      <c r="A83" s="209"/>
      <c r="C83" s="21"/>
      <c r="D83" s="131"/>
      <c r="E83" s="132"/>
      <c r="F83" s="21"/>
      <c r="G83" s="152"/>
      <c r="H83" s="23"/>
      <c r="I83" s="23"/>
    </row>
    <row r="84" spans="1:9" s="20" customFormat="1" ht="19.5" customHeight="1" x14ac:dyDescent="0.25">
      <c r="A84" s="209"/>
      <c r="C84" s="21"/>
      <c r="D84" s="131"/>
      <c r="E84" s="132"/>
      <c r="F84" s="21"/>
      <c r="G84" s="152"/>
      <c r="H84" s="23"/>
      <c r="I84" s="23"/>
    </row>
    <row r="85" spans="1:9" s="20" customFormat="1" ht="19.5" customHeight="1" x14ac:dyDescent="0.25">
      <c r="A85" s="209"/>
      <c r="C85" s="21"/>
      <c r="D85" s="131"/>
      <c r="E85" s="132"/>
      <c r="F85" s="21"/>
      <c r="G85" s="152"/>
      <c r="H85" s="23"/>
      <c r="I85" s="23"/>
    </row>
    <row r="86" spans="1:9" s="20" customFormat="1" ht="19.5" customHeight="1" x14ac:dyDescent="0.25">
      <c r="A86" s="209"/>
      <c r="C86" s="21"/>
      <c r="D86" s="131"/>
      <c r="E86" s="132"/>
      <c r="F86" s="21"/>
      <c r="G86" s="152"/>
      <c r="H86" s="23"/>
      <c r="I86" s="23"/>
    </row>
    <row r="87" spans="1:9" s="20" customFormat="1" ht="19.5" customHeight="1" x14ac:dyDescent="0.25">
      <c r="A87" s="209"/>
      <c r="C87" s="21"/>
      <c r="D87" s="131"/>
      <c r="E87" s="132"/>
      <c r="F87" s="21"/>
      <c r="G87" s="152"/>
      <c r="H87" s="23"/>
      <c r="I87" s="23"/>
    </row>
    <row r="88" spans="1:9" s="20" customFormat="1" ht="19.5" customHeight="1" x14ac:dyDescent="0.25">
      <c r="A88" s="209"/>
      <c r="C88" s="21"/>
      <c r="D88" s="131"/>
      <c r="E88" s="132"/>
      <c r="F88" s="21"/>
      <c r="G88" s="152"/>
      <c r="H88" s="23"/>
      <c r="I88" s="23"/>
    </row>
    <row r="89" spans="1:9" s="20" customFormat="1" ht="19.5" customHeight="1" x14ac:dyDescent="0.25">
      <c r="A89" s="209"/>
      <c r="C89" s="21"/>
      <c r="D89" s="131"/>
      <c r="E89" s="132"/>
      <c r="F89" s="21"/>
      <c r="G89" s="152"/>
      <c r="H89" s="23"/>
      <c r="I89" s="23"/>
    </row>
    <row r="90" spans="1:9" s="20" customFormat="1" ht="19.5" customHeight="1" x14ac:dyDescent="0.25">
      <c r="A90" s="209"/>
      <c r="C90" s="21"/>
      <c r="D90" s="131"/>
      <c r="E90" s="132"/>
      <c r="F90" s="21"/>
      <c r="G90" s="152"/>
      <c r="H90" s="23"/>
      <c r="I90" s="23"/>
    </row>
    <row r="91" spans="1:9" s="20" customFormat="1" ht="19.5" customHeight="1" x14ac:dyDescent="0.25">
      <c r="A91" s="209"/>
      <c r="C91" s="21"/>
      <c r="D91" s="131"/>
      <c r="E91" s="132"/>
      <c r="F91" s="21"/>
      <c r="G91" s="152"/>
      <c r="H91" s="23"/>
      <c r="I91" s="23"/>
    </row>
    <row r="92" spans="1:9" s="20" customFormat="1" ht="19.5" customHeight="1" x14ac:dyDescent="0.25">
      <c r="A92" s="209"/>
      <c r="C92" s="21"/>
      <c r="D92" s="131"/>
      <c r="E92" s="132"/>
      <c r="F92" s="21"/>
      <c r="G92" s="152"/>
      <c r="H92" s="23"/>
      <c r="I92" s="23"/>
    </row>
    <row r="93" spans="1:9" s="20" customFormat="1" ht="19.5" customHeight="1" x14ac:dyDescent="0.25">
      <c r="A93" s="209"/>
      <c r="C93" s="21"/>
      <c r="D93" s="131"/>
      <c r="E93" s="132"/>
      <c r="F93" s="21"/>
      <c r="G93" s="152"/>
      <c r="H93" s="23"/>
      <c r="I93" s="23"/>
    </row>
    <row r="94" spans="1:9" s="20" customFormat="1" ht="19.5" customHeight="1" x14ac:dyDescent="0.25">
      <c r="A94" s="209"/>
      <c r="C94" s="21"/>
      <c r="D94" s="131"/>
      <c r="E94" s="132"/>
      <c r="F94" s="21"/>
      <c r="G94" s="152"/>
      <c r="H94" s="23"/>
      <c r="I94" s="23"/>
    </row>
    <row r="95" spans="1:9" s="20" customFormat="1" ht="19.5" customHeight="1" x14ac:dyDescent="0.25">
      <c r="A95" s="209"/>
      <c r="C95" s="21"/>
      <c r="D95" s="131"/>
      <c r="E95" s="132"/>
      <c r="F95" s="21"/>
      <c r="G95" s="152"/>
      <c r="H95" s="23"/>
      <c r="I95" s="23"/>
    </row>
    <row r="96" spans="1:9" s="20" customFormat="1" ht="19.5" customHeight="1" x14ac:dyDescent="0.25">
      <c r="A96" s="209"/>
      <c r="C96" s="21"/>
      <c r="D96" s="131"/>
      <c r="E96" s="132"/>
      <c r="F96" s="21"/>
      <c r="G96" s="152"/>
      <c r="H96" s="23"/>
      <c r="I96" s="23"/>
    </row>
    <row r="97" spans="1:9" s="20" customFormat="1" ht="19.5" customHeight="1" x14ac:dyDescent="0.25">
      <c r="A97" s="209"/>
      <c r="C97" s="21"/>
      <c r="D97" s="131"/>
      <c r="E97" s="132"/>
      <c r="F97" s="21"/>
      <c r="G97" s="152"/>
      <c r="H97" s="23"/>
      <c r="I97" s="23"/>
    </row>
    <row r="98" spans="1:9" s="20" customFormat="1" ht="19.5" customHeight="1" x14ac:dyDescent="0.25">
      <c r="A98" s="209"/>
      <c r="C98" s="21"/>
      <c r="D98" s="131"/>
      <c r="E98" s="132"/>
      <c r="F98" s="21"/>
      <c r="G98" s="152"/>
      <c r="H98" s="23"/>
      <c r="I98" s="23"/>
    </row>
    <row r="99" spans="1:9" s="20" customFormat="1" ht="19.5" customHeight="1" x14ac:dyDescent="0.25">
      <c r="A99" s="209"/>
      <c r="C99" s="21"/>
      <c r="D99" s="131"/>
      <c r="E99" s="132"/>
      <c r="F99" s="21"/>
      <c r="G99" s="152"/>
      <c r="H99" s="23"/>
      <c r="I99" s="23"/>
    </row>
    <row r="100" spans="1:9" s="20" customFormat="1" ht="19.5" customHeight="1" x14ac:dyDescent="0.25">
      <c r="A100" s="209"/>
      <c r="C100" s="21"/>
      <c r="D100" s="131"/>
      <c r="E100" s="132"/>
      <c r="F100" s="21"/>
      <c r="G100" s="152"/>
      <c r="H100" s="23"/>
      <c r="I100" s="23"/>
    </row>
    <row r="101" spans="1:9" s="20" customFormat="1" ht="19.5" customHeight="1" x14ac:dyDescent="0.25">
      <c r="A101" s="209"/>
      <c r="C101" s="21"/>
      <c r="D101" s="131"/>
      <c r="E101" s="132"/>
      <c r="F101" s="21"/>
      <c r="G101" s="152"/>
      <c r="H101" s="23"/>
      <c r="I101" s="23"/>
    </row>
    <row r="102" spans="1:9" s="20" customFormat="1" ht="19.5" customHeight="1" x14ac:dyDescent="0.25">
      <c r="A102" s="209"/>
      <c r="C102" s="21"/>
      <c r="D102" s="131"/>
      <c r="E102" s="132"/>
      <c r="F102" s="21"/>
      <c r="G102" s="152"/>
      <c r="H102" s="23"/>
      <c r="I102" s="23"/>
    </row>
    <row r="103" spans="1:9" s="20" customFormat="1" ht="19.5" customHeight="1" x14ac:dyDescent="0.25">
      <c r="A103" s="209"/>
      <c r="C103" s="21"/>
      <c r="D103" s="131"/>
      <c r="E103" s="132"/>
      <c r="F103" s="21"/>
      <c r="G103" s="152"/>
      <c r="H103" s="23"/>
      <c r="I103" s="23"/>
    </row>
    <row r="104" spans="1:9" s="20" customFormat="1" ht="12" customHeight="1" x14ac:dyDescent="0.25">
      <c r="A104" s="209"/>
      <c r="D104" s="133"/>
      <c r="E104" s="133"/>
      <c r="G104" s="152"/>
      <c r="H104" s="23"/>
      <c r="I104" s="23"/>
    </row>
    <row r="105" spans="1:9" s="20" customFormat="1" ht="24.75" customHeight="1" x14ac:dyDescent="0.25">
      <c r="A105" s="209"/>
      <c r="D105" s="133"/>
      <c r="E105" s="133"/>
      <c r="G105" s="152"/>
      <c r="H105" s="23"/>
      <c r="I105" s="23"/>
    </row>
    <row r="106" spans="1:9" s="20" customFormat="1" ht="19.5" customHeight="1" x14ac:dyDescent="0.25">
      <c r="A106" s="209"/>
      <c r="D106" s="133"/>
      <c r="E106" s="133"/>
      <c r="G106" s="152"/>
      <c r="H106" s="23"/>
      <c r="I106" s="23"/>
    </row>
    <row r="107" spans="1:9" s="20" customFormat="1" ht="19.5" customHeight="1" x14ac:dyDescent="0.25">
      <c r="A107" s="209"/>
      <c r="D107" s="133"/>
      <c r="E107" s="133"/>
      <c r="G107" s="152"/>
      <c r="H107" s="23"/>
      <c r="I107" s="23"/>
    </row>
    <row r="108" spans="1:9" s="20" customFormat="1" ht="19.5" customHeight="1" x14ac:dyDescent="0.25">
      <c r="A108" s="209"/>
      <c r="D108" s="133"/>
      <c r="E108" s="133"/>
      <c r="G108" s="152"/>
      <c r="H108" s="23"/>
      <c r="I108" s="23"/>
    </row>
    <row r="109" spans="1:9" s="20" customFormat="1" ht="19.5" customHeight="1" x14ac:dyDescent="0.25">
      <c r="A109" s="209"/>
      <c r="D109" s="133"/>
      <c r="E109" s="133"/>
      <c r="G109" s="152"/>
      <c r="H109" s="23"/>
      <c r="I109" s="23"/>
    </row>
    <row r="110" spans="1:9" s="20" customFormat="1" ht="19.5" customHeight="1" x14ac:dyDescent="0.25">
      <c r="A110" s="209"/>
      <c r="D110" s="133"/>
      <c r="E110" s="133"/>
      <c r="G110" s="152"/>
      <c r="H110" s="23"/>
      <c r="I110" s="23"/>
    </row>
    <row r="111" spans="1:9" s="20" customFormat="1" ht="19.5" customHeight="1" x14ac:dyDescent="0.25">
      <c r="A111" s="209"/>
      <c r="D111" s="133"/>
      <c r="E111" s="133"/>
      <c r="G111" s="152"/>
      <c r="H111" s="23"/>
      <c r="I111" s="23"/>
    </row>
    <row r="112" spans="1:9" s="20" customFormat="1" ht="19.5" customHeight="1" x14ac:dyDescent="0.25">
      <c r="A112" s="209"/>
      <c r="D112" s="133"/>
      <c r="E112" s="133"/>
      <c r="G112" s="152"/>
      <c r="H112" s="23"/>
      <c r="I112" s="23"/>
    </row>
    <row r="113" spans="1:9" s="20" customFormat="1" ht="19.5" customHeight="1" x14ac:dyDescent="0.25">
      <c r="A113" s="209"/>
      <c r="D113" s="133"/>
      <c r="E113" s="133"/>
      <c r="G113" s="152"/>
      <c r="H113" s="23"/>
      <c r="I113" s="23"/>
    </row>
    <row r="114" spans="1:9" s="20" customFormat="1" ht="19.5" customHeight="1" x14ac:dyDescent="0.25">
      <c r="A114" s="209"/>
      <c r="D114" s="133"/>
      <c r="E114" s="133"/>
      <c r="G114" s="152"/>
      <c r="H114" s="23"/>
      <c r="I114" s="23"/>
    </row>
    <row r="115" spans="1:9" s="20" customFormat="1" ht="19.5" customHeight="1" x14ac:dyDescent="0.25">
      <c r="A115" s="209"/>
      <c r="D115" s="133"/>
      <c r="E115" s="133"/>
      <c r="G115" s="152"/>
      <c r="H115" s="23"/>
      <c r="I115" s="23"/>
    </row>
    <row r="116" spans="1:9" s="20" customFormat="1" ht="19.5" customHeight="1" x14ac:dyDescent="0.25">
      <c r="A116" s="209"/>
      <c r="D116" s="133"/>
      <c r="E116" s="133"/>
      <c r="G116" s="152"/>
      <c r="H116" s="23"/>
      <c r="I116" s="23"/>
    </row>
    <row r="117" spans="1:9" s="20" customFormat="1" ht="19.5" customHeight="1" x14ac:dyDescent="0.25">
      <c r="A117" s="209"/>
      <c r="D117" s="133"/>
      <c r="E117" s="133"/>
      <c r="G117" s="152"/>
      <c r="H117" s="23"/>
      <c r="I117" s="23"/>
    </row>
    <row r="118" spans="1:9" s="20" customFormat="1" ht="19.5" customHeight="1" x14ac:dyDescent="0.25">
      <c r="A118" s="209"/>
      <c r="D118" s="133"/>
      <c r="E118" s="133"/>
      <c r="G118" s="152"/>
      <c r="H118" s="23"/>
      <c r="I118" s="23"/>
    </row>
    <row r="119" spans="1:9" s="20" customFormat="1" ht="19.5" customHeight="1" x14ac:dyDescent="0.25">
      <c r="A119" s="209"/>
      <c r="D119" s="133"/>
      <c r="E119" s="133"/>
      <c r="G119" s="152"/>
      <c r="H119" s="23"/>
      <c r="I119" s="23"/>
    </row>
    <row r="120" spans="1:9" s="20" customFormat="1" ht="24.75" customHeight="1" x14ac:dyDescent="0.25">
      <c r="A120" s="209"/>
      <c r="D120" s="133"/>
      <c r="E120" s="133"/>
      <c r="G120" s="152"/>
      <c r="H120" s="23"/>
      <c r="I120" s="23"/>
    </row>
    <row r="121" spans="1:9" s="20" customFormat="1" ht="12" customHeight="1" x14ac:dyDescent="0.25">
      <c r="A121" s="209"/>
      <c r="D121" s="133"/>
      <c r="E121" s="133"/>
      <c r="G121" s="152"/>
      <c r="H121" s="23"/>
      <c r="I121" s="23"/>
    </row>
    <row r="122" spans="1:9" s="20" customFormat="1" ht="25.5" customHeight="1" x14ac:dyDescent="0.25">
      <c r="A122" s="209"/>
      <c r="D122" s="133"/>
      <c r="E122" s="133"/>
      <c r="G122" s="152"/>
      <c r="H122" s="23"/>
      <c r="I122" s="23"/>
    </row>
    <row r="123" spans="1:9" s="20" customFormat="1" ht="19.5" customHeight="1" x14ac:dyDescent="0.25">
      <c r="A123" s="209"/>
      <c r="D123" s="133"/>
      <c r="E123" s="133"/>
      <c r="G123" s="152"/>
      <c r="H123" s="23"/>
      <c r="I123" s="23"/>
    </row>
    <row r="124" spans="1:9" s="20" customFormat="1" ht="19.5" customHeight="1" x14ac:dyDescent="0.25">
      <c r="A124" s="209"/>
      <c r="D124" s="133"/>
      <c r="E124" s="133"/>
      <c r="G124" s="152"/>
      <c r="H124" s="23"/>
      <c r="I124" s="23"/>
    </row>
    <row r="125" spans="1:9" s="20" customFormat="1" ht="19.5" customHeight="1" x14ac:dyDescent="0.25">
      <c r="A125" s="209"/>
      <c r="D125" s="133"/>
      <c r="E125" s="133"/>
      <c r="G125" s="152"/>
      <c r="H125" s="23"/>
      <c r="I125" s="23"/>
    </row>
    <row r="126" spans="1:9" s="20" customFormat="1" ht="19.5" customHeight="1" x14ac:dyDescent="0.25">
      <c r="A126" s="209"/>
      <c r="D126" s="133"/>
      <c r="E126" s="133"/>
      <c r="G126" s="152"/>
      <c r="H126" s="23"/>
      <c r="I126" s="23"/>
    </row>
    <row r="127" spans="1:9" s="20" customFormat="1" ht="19.5" customHeight="1" x14ac:dyDescent="0.25">
      <c r="A127" s="209"/>
      <c r="D127" s="133"/>
      <c r="E127" s="133"/>
      <c r="G127" s="152"/>
      <c r="H127" s="23"/>
      <c r="I127" s="23"/>
    </row>
    <row r="128" spans="1:9" s="20" customFormat="1" ht="19.5" customHeight="1" x14ac:dyDescent="0.25">
      <c r="A128" s="209"/>
      <c r="D128" s="133"/>
      <c r="E128" s="133"/>
      <c r="G128" s="152"/>
      <c r="H128" s="23"/>
      <c r="I128" s="23"/>
    </row>
    <row r="129" spans="1:20" s="20" customFormat="1" ht="19.5" customHeight="1" x14ac:dyDescent="0.25">
      <c r="A129" s="211"/>
      <c r="D129" s="133"/>
      <c r="E129" s="133"/>
      <c r="G129" s="152"/>
      <c r="H129" s="23"/>
      <c r="I129" s="23"/>
    </row>
    <row r="130" spans="1:20" s="20" customFormat="1" ht="19.5" customHeight="1" x14ac:dyDescent="0.25">
      <c r="A130" s="211"/>
      <c r="D130" s="133"/>
      <c r="E130" s="133"/>
      <c r="G130" s="152"/>
      <c r="H130" s="23"/>
      <c r="I130" s="23"/>
    </row>
    <row r="131" spans="1:20" s="20" customFormat="1" ht="19.5" customHeight="1" x14ac:dyDescent="0.25">
      <c r="A131" s="211"/>
      <c r="D131" s="133"/>
      <c r="E131" s="133"/>
      <c r="G131" s="152"/>
      <c r="H131" s="23"/>
      <c r="I131" s="23"/>
    </row>
    <row r="132" spans="1:20" s="20" customFormat="1" ht="19.5" customHeight="1" x14ac:dyDescent="0.25">
      <c r="A132" s="211"/>
      <c r="D132" s="133"/>
      <c r="E132" s="133"/>
      <c r="G132" s="152"/>
      <c r="H132" s="23"/>
      <c r="I132" s="23"/>
    </row>
    <row r="133" spans="1:20" s="20" customFormat="1" ht="19.5" customHeight="1" x14ac:dyDescent="0.25">
      <c r="A133" s="211"/>
      <c r="D133" s="133"/>
      <c r="E133" s="133"/>
      <c r="G133" s="152"/>
      <c r="H133" s="23"/>
      <c r="I133" s="23"/>
    </row>
    <row r="134" spans="1:20" s="20" customFormat="1" ht="19.5" customHeight="1" x14ac:dyDescent="0.25">
      <c r="A134" s="211"/>
      <c r="D134" s="133"/>
      <c r="E134" s="133"/>
      <c r="G134" s="152"/>
      <c r="H134" s="23"/>
      <c r="I134" s="23"/>
    </row>
    <row r="135" spans="1:20" s="20" customFormat="1" ht="19.5" customHeight="1" x14ac:dyDescent="0.25">
      <c r="A135" s="211"/>
      <c r="D135" s="133"/>
      <c r="E135" s="133"/>
      <c r="G135" s="152"/>
      <c r="H135" s="23"/>
      <c r="I135" s="23"/>
    </row>
    <row r="136" spans="1:20" s="20" customFormat="1" x14ac:dyDescent="0.25">
      <c r="A136" s="211"/>
      <c r="D136" s="133"/>
      <c r="E136" s="133"/>
      <c r="G136" s="152"/>
      <c r="H136" s="23"/>
      <c r="I136" s="23"/>
    </row>
    <row r="137" spans="1:20" s="20" customFormat="1" x14ac:dyDescent="0.25">
      <c r="A137" s="211"/>
      <c r="D137" s="133"/>
      <c r="E137" s="133"/>
      <c r="G137" s="152"/>
      <c r="H137" s="23"/>
      <c r="I137" s="23"/>
    </row>
    <row r="138" spans="1:20" s="20" customFormat="1" x14ac:dyDescent="0.25">
      <c r="A138" s="211"/>
      <c r="D138" s="133"/>
      <c r="E138" s="133"/>
      <c r="G138" s="152"/>
      <c r="H138" s="23"/>
      <c r="I138" s="23"/>
    </row>
    <row r="139" spans="1:20" x14ac:dyDescent="0.25">
      <c r="D139" s="134"/>
      <c r="E139" s="134"/>
      <c r="G139" s="152"/>
      <c r="H139" s="23"/>
      <c r="I139" s="23"/>
      <c r="J139" s="20"/>
      <c r="K139" s="20"/>
      <c r="L139" s="20"/>
      <c r="M139" s="20"/>
      <c r="N139" s="20"/>
      <c r="O139" s="20"/>
      <c r="P139" s="20"/>
      <c r="Q139" s="20"/>
      <c r="R139" s="20"/>
      <c r="S139" s="20"/>
      <c r="T139" s="20"/>
    </row>
    <row r="140" spans="1:20" x14ac:dyDescent="0.25">
      <c r="D140" s="134"/>
      <c r="E140" s="134"/>
      <c r="G140" s="152"/>
      <c r="H140" s="23"/>
      <c r="I140" s="23"/>
      <c r="J140" s="20"/>
      <c r="K140" s="20"/>
      <c r="L140" s="20"/>
      <c r="M140" s="20"/>
      <c r="N140" s="20"/>
      <c r="O140" s="20"/>
      <c r="P140" s="20"/>
      <c r="Q140" s="20"/>
      <c r="R140" s="20"/>
      <c r="S140" s="20"/>
      <c r="T140" s="20"/>
    </row>
    <row r="141" spans="1:20" x14ac:dyDescent="0.25">
      <c r="D141" s="134"/>
      <c r="E141" s="134"/>
      <c r="G141" s="152"/>
      <c r="H141" s="23"/>
      <c r="I141" s="23"/>
      <c r="J141" s="20"/>
      <c r="K141" s="20"/>
      <c r="L141" s="20"/>
      <c r="M141" s="20"/>
      <c r="N141" s="20"/>
      <c r="O141" s="20"/>
      <c r="P141" s="20"/>
      <c r="Q141" s="20"/>
      <c r="R141" s="20"/>
      <c r="S141" s="20"/>
      <c r="T141" s="20"/>
    </row>
    <row r="142" spans="1:20" x14ac:dyDescent="0.25">
      <c r="D142" s="134"/>
      <c r="E142" s="134"/>
      <c r="G142" s="152"/>
      <c r="H142" s="23"/>
      <c r="I142" s="23"/>
      <c r="J142" s="20"/>
      <c r="K142" s="20"/>
      <c r="L142" s="20"/>
      <c r="M142" s="20"/>
      <c r="N142" s="20"/>
      <c r="O142" s="20"/>
      <c r="P142" s="20"/>
      <c r="Q142" s="20"/>
      <c r="R142" s="20"/>
      <c r="S142" s="20"/>
      <c r="T142" s="20"/>
    </row>
    <row r="143" spans="1:20" x14ac:dyDescent="0.25">
      <c r="D143" s="134"/>
      <c r="E143" s="134"/>
      <c r="G143" s="152"/>
      <c r="H143" s="23"/>
      <c r="I143" s="23"/>
      <c r="J143" s="20"/>
      <c r="K143" s="20"/>
      <c r="L143" s="20"/>
      <c r="M143" s="20"/>
      <c r="N143" s="20"/>
      <c r="O143" s="20"/>
      <c r="P143" s="20"/>
      <c r="Q143" s="20"/>
      <c r="R143" s="20"/>
      <c r="S143" s="20"/>
      <c r="T143" s="20"/>
    </row>
    <row r="144" spans="1:20" x14ac:dyDescent="0.25">
      <c r="D144" s="134"/>
      <c r="E144" s="134"/>
      <c r="G144" s="152"/>
      <c r="H144" s="23"/>
      <c r="I144" s="23"/>
      <c r="J144" s="20"/>
      <c r="K144" s="20"/>
      <c r="L144" s="20"/>
      <c r="M144" s="20"/>
      <c r="N144" s="20"/>
      <c r="O144" s="20"/>
      <c r="P144" s="20"/>
      <c r="Q144" s="20"/>
      <c r="R144" s="20"/>
      <c r="S144" s="20"/>
      <c r="T144" s="20"/>
    </row>
    <row r="145" spans="4:20" x14ac:dyDescent="0.25">
      <c r="D145" s="134"/>
      <c r="E145" s="134"/>
      <c r="G145" s="152"/>
      <c r="H145" s="23"/>
      <c r="I145" s="23"/>
      <c r="J145" s="20"/>
      <c r="K145" s="20"/>
      <c r="L145" s="20"/>
      <c r="M145" s="20"/>
      <c r="N145" s="20"/>
      <c r="O145" s="20"/>
      <c r="P145" s="20"/>
      <c r="Q145" s="20"/>
      <c r="R145" s="20"/>
      <c r="S145" s="20"/>
      <c r="T145" s="20"/>
    </row>
    <row r="146" spans="4:20" x14ac:dyDescent="0.25">
      <c r="D146" s="134"/>
      <c r="E146" s="134"/>
      <c r="G146" s="152"/>
      <c r="H146" s="23"/>
      <c r="I146" s="23"/>
      <c r="J146" s="20"/>
      <c r="K146" s="20"/>
      <c r="L146" s="20"/>
      <c r="M146" s="20"/>
      <c r="N146" s="20"/>
      <c r="O146" s="20"/>
      <c r="P146" s="20"/>
      <c r="Q146" s="20"/>
      <c r="R146" s="20"/>
      <c r="S146" s="20"/>
      <c r="T146" s="20"/>
    </row>
    <row r="147" spans="4:20" x14ac:dyDescent="0.25">
      <c r="D147" s="134"/>
      <c r="E147" s="134"/>
      <c r="G147" s="152"/>
      <c r="H147" s="23"/>
      <c r="I147" s="23"/>
      <c r="J147" s="20"/>
      <c r="K147" s="20"/>
      <c r="L147" s="20"/>
      <c r="M147" s="20"/>
      <c r="N147" s="20"/>
      <c r="O147" s="20"/>
      <c r="P147" s="20"/>
      <c r="Q147" s="20"/>
      <c r="R147" s="20"/>
      <c r="S147" s="20"/>
      <c r="T147" s="20"/>
    </row>
    <row r="148" spans="4:20" x14ac:dyDescent="0.25">
      <c r="D148" s="134"/>
      <c r="E148" s="134"/>
      <c r="G148" s="152"/>
      <c r="H148" s="23"/>
      <c r="I148" s="23"/>
      <c r="J148" s="20"/>
      <c r="K148" s="20"/>
      <c r="L148" s="20"/>
      <c r="M148" s="20"/>
      <c r="N148" s="20"/>
      <c r="O148" s="20"/>
      <c r="P148" s="20"/>
      <c r="Q148" s="20"/>
      <c r="R148" s="20"/>
      <c r="S148" s="20"/>
      <c r="T148" s="20"/>
    </row>
    <row r="149" spans="4:20" x14ac:dyDescent="0.25">
      <c r="D149" s="134"/>
      <c r="E149" s="134"/>
      <c r="G149" s="152"/>
      <c r="H149" s="23"/>
      <c r="I149" s="23"/>
      <c r="J149" s="20"/>
      <c r="K149" s="20"/>
      <c r="L149" s="20"/>
      <c r="M149" s="20"/>
      <c r="N149" s="20"/>
      <c r="O149" s="20"/>
      <c r="P149" s="20"/>
      <c r="Q149" s="20"/>
      <c r="R149" s="20"/>
      <c r="S149" s="20"/>
      <c r="T149" s="20"/>
    </row>
    <row r="150" spans="4:20" x14ac:dyDescent="0.25">
      <c r="D150" s="134"/>
      <c r="E150" s="134"/>
      <c r="G150" s="152"/>
      <c r="H150" s="23"/>
      <c r="I150" s="23"/>
      <c r="J150" s="20"/>
      <c r="K150" s="20"/>
      <c r="L150" s="20"/>
      <c r="M150" s="20"/>
      <c r="N150" s="20"/>
      <c r="O150" s="20"/>
      <c r="P150" s="20"/>
      <c r="Q150" s="20"/>
      <c r="R150" s="20"/>
      <c r="S150" s="20"/>
      <c r="T150" s="20"/>
    </row>
    <row r="151" spans="4:20" x14ac:dyDescent="0.25">
      <c r="D151" s="134"/>
      <c r="E151" s="134"/>
      <c r="G151" s="152"/>
      <c r="H151" s="23"/>
      <c r="I151" s="23"/>
      <c r="J151" s="20"/>
      <c r="K151" s="20"/>
      <c r="L151" s="20"/>
      <c r="M151" s="20"/>
      <c r="N151" s="20"/>
      <c r="O151" s="20"/>
      <c r="P151" s="20"/>
      <c r="Q151" s="20"/>
      <c r="R151" s="20"/>
      <c r="S151" s="20"/>
      <c r="T151" s="20"/>
    </row>
    <row r="152" spans="4:20" x14ac:dyDescent="0.25">
      <c r="D152" s="134"/>
      <c r="E152" s="134"/>
      <c r="G152" s="152"/>
      <c r="H152" s="23"/>
      <c r="I152" s="23"/>
      <c r="J152" s="20"/>
      <c r="K152" s="20"/>
      <c r="L152" s="20"/>
      <c r="M152" s="20"/>
      <c r="N152" s="20"/>
      <c r="O152" s="20"/>
      <c r="P152" s="20"/>
      <c r="Q152" s="20"/>
      <c r="R152" s="20"/>
      <c r="S152" s="20"/>
      <c r="T152" s="20"/>
    </row>
    <row r="153" spans="4:20" x14ac:dyDescent="0.25">
      <c r="D153" s="134"/>
      <c r="E153" s="134"/>
      <c r="G153" s="152"/>
      <c r="H153" s="23"/>
      <c r="I153" s="23"/>
      <c r="J153" s="20"/>
      <c r="K153" s="20"/>
      <c r="L153" s="20"/>
      <c r="M153" s="20"/>
      <c r="N153" s="20"/>
      <c r="O153" s="20"/>
      <c r="P153" s="20"/>
      <c r="Q153" s="20"/>
      <c r="R153" s="20"/>
      <c r="S153" s="20"/>
      <c r="T153" s="20"/>
    </row>
    <row r="154" spans="4:20" x14ac:dyDescent="0.25">
      <c r="D154" s="134"/>
      <c r="E154" s="134"/>
      <c r="G154" s="152"/>
      <c r="H154" s="23"/>
      <c r="I154" s="23"/>
      <c r="J154" s="20"/>
      <c r="K154" s="20"/>
      <c r="L154" s="20"/>
      <c r="M154" s="20"/>
      <c r="N154" s="20"/>
      <c r="O154" s="20"/>
      <c r="P154" s="20"/>
      <c r="Q154" s="20"/>
      <c r="R154" s="20"/>
      <c r="S154" s="20"/>
      <c r="T154" s="20"/>
    </row>
    <row r="155" spans="4:20" x14ac:dyDescent="0.25">
      <c r="D155" s="134"/>
      <c r="E155" s="134"/>
      <c r="G155" s="152"/>
      <c r="H155" s="23"/>
      <c r="I155" s="23"/>
      <c r="J155" s="20"/>
      <c r="K155" s="20"/>
      <c r="L155" s="20"/>
      <c r="M155" s="20"/>
      <c r="N155" s="20"/>
      <c r="O155" s="20"/>
      <c r="P155" s="20"/>
      <c r="Q155" s="20"/>
      <c r="R155" s="20"/>
      <c r="S155" s="20"/>
      <c r="T155" s="20"/>
    </row>
    <row r="156" spans="4:20" x14ac:dyDescent="0.25">
      <c r="D156" s="134"/>
      <c r="E156" s="134"/>
      <c r="G156" s="152"/>
      <c r="H156" s="23"/>
      <c r="I156" s="23"/>
      <c r="J156" s="20"/>
      <c r="K156" s="20"/>
      <c r="L156" s="20"/>
      <c r="M156" s="20"/>
      <c r="N156" s="20"/>
      <c r="O156" s="20"/>
      <c r="P156" s="20"/>
      <c r="Q156" s="20"/>
      <c r="R156" s="20"/>
      <c r="S156" s="20"/>
      <c r="T156" s="20"/>
    </row>
    <row r="157" spans="4:20" x14ac:dyDescent="0.25">
      <c r="D157" s="134"/>
      <c r="E157" s="134"/>
      <c r="G157" s="152"/>
      <c r="H157" s="23"/>
      <c r="I157" s="23"/>
      <c r="J157" s="20"/>
      <c r="K157" s="20"/>
      <c r="L157" s="20"/>
      <c r="M157" s="20"/>
      <c r="N157" s="20"/>
      <c r="O157" s="20"/>
      <c r="P157" s="20"/>
      <c r="Q157" s="20"/>
      <c r="R157" s="20"/>
      <c r="S157" s="20"/>
      <c r="T157" s="20"/>
    </row>
    <row r="158" spans="4:20" x14ac:dyDescent="0.25">
      <c r="D158" s="134"/>
      <c r="E158" s="134"/>
      <c r="G158" s="152"/>
      <c r="H158" s="23"/>
      <c r="I158" s="23"/>
      <c r="J158" s="20"/>
      <c r="K158" s="20"/>
      <c r="L158" s="20"/>
      <c r="M158" s="20"/>
      <c r="N158" s="20"/>
      <c r="O158" s="20"/>
      <c r="P158" s="20"/>
      <c r="Q158" s="20"/>
      <c r="R158" s="20"/>
      <c r="S158" s="20"/>
      <c r="T158" s="20"/>
    </row>
    <row r="159" spans="4:20" x14ac:dyDescent="0.25">
      <c r="D159" s="134"/>
      <c r="E159" s="134"/>
      <c r="G159" s="152"/>
      <c r="H159" s="23"/>
      <c r="I159" s="23"/>
      <c r="J159" s="20"/>
      <c r="K159" s="20"/>
      <c r="L159" s="20"/>
      <c r="M159" s="20"/>
      <c r="N159" s="20"/>
      <c r="O159" s="20"/>
      <c r="P159" s="20"/>
      <c r="Q159" s="20"/>
      <c r="R159" s="20"/>
      <c r="S159" s="20"/>
      <c r="T159" s="20"/>
    </row>
    <row r="160" spans="4:20" x14ac:dyDescent="0.25">
      <c r="D160" s="134"/>
      <c r="E160" s="134"/>
      <c r="G160" s="152"/>
      <c r="H160" s="23"/>
      <c r="I160" s="23"/>
      <c r="J160" s="20"/>
      <c r="K160" s="20"/>
      <c r="L160" s="20"/>
      <c r="M160" s="20"/>
      <c r="N160" s="20"/>
      <c r="O160" s="20"/>
      <c r="P160" s="20"/>
      <c r="Q160" s="20"/>
      <c r="R160" s="20"/>
      <c r="S160" s="20"/>
      <c r="T160" s="20"/>
    </row>
    <row r="161" spans="4:20" x14ac:dyDescent="0.25">
      <c r="D161" s="134"/>
      <c r="E161" s="134"/>
      <c r="G161" s="152"/>
      <c r="H161" s="23"/>
      <c r="I161" s="23"/>
      <c r="J161" s="20"/>
      <c r="K161" s="20"/>
      <c r="L161" s="20"/>
      <c r="M161" s="20"/>
      <c r="N161" s="20"/>
      <c r="O161" s="20"/>
      <c r="P161" s="20"/>
      <c r="Q161" s="20"/>
      <c r="R161" s="20"/>
      <c r="S161" s="20"/>
      <c r="T161" s="20"/>
    </row>
    <row r="162" spans="4:20" x14ac:dyDescent="0.25">
      <c r="D162" s="134"/>
      <c r="E162" s="134"/>
      <c r="G162" s="152"/>
      <c r="H162" s="23"/>
      <c r="I162" s="23"/>
      <c r="J162" s="20"/>
      <c r="K162" s="20"/>
      <c r="L162" s="20"/>
      <c r="M162" s="20"/>
      <c r="N162" s="20"/>
      <c r="O162" s="20"/>
      <c r="P162" s="20"/>
      <c r="Q162" s="20"/>
      <c r="R162" s="20"/>
      <c r="S162" s="20"/>
      <c r="T162" s="20"/>
    </row>
    <row r="163" spans="4:20" x14ac:dyDescent="0.25">
      <c r="D163" s="134"/>
      <c r="E163" s="134"/>
      <c r="G163" s="152"/>
      <c r="H163" s="23"/>
      <c r="I163" s="23"/>
      <c r="J163" s="20"/>
      <c r="K163" s="20"/>
      <c r="L163" s="20"/>
      <c r="M163" s="20"/>
      <c r="N163" s="20"/>
      <c r="O163" s="20"/>
      <c r="P163" s="20"/>
      <c r="Q163" s="20"/>
      <c r="R163" s="20"/>
      <c r="S163" s="20"/>
      <c r="T163" s="20"/>
    </row>
    <row r="164" spans="4:20" x14ac:dyDescent="0.25">
      <c r="D164" s="134"/>
      <c r="E164" s="134"/>
      <c r="G164" s="152"/>
      <c r="H164" s="23"/>
      <c r="I164" s="23"/>
      <c r="J164" s="20"/>
      <c r="K164" s="20"/>
      <c r="L164" s="20"/>
      <c r="M164" s="20"/>
      <c r="N164" s="20"/>
      <c r="O164" s="20"/>
      <c r="P164" s="20"/>
      <c r="Q164" s="20"/>
      <c r="R164" s="20"/>
      <c r="S164" s="20"/>
      <c r="T164" s="20"/>
    </row>
    <row r="165" spans="4:20" x14ac:dyDescent="0.25">
      <c r="D165" s="134"/>
      <c r="E165" s="134"/>
      <c r="G165" s="152"/>
      <c r="H165" s="23"/>
      <c r="I165" s="23"/>
      <c r="J165" s="20"/>
      <c r="K165" s="20"/>
      <c r="L165" s="20"/>
      <c r="M165" s="20"/>
      <c r="N165" s="20"/>
      <c r="O165" s="20"/>
      <c r="P165" s="20"/>
      <c r="Q165" s="20"/>
      <c r="R165" s="20"/>
      <c r="S165" s="20"/>
      <c r="T165" s="20"/>
    </row>
    <row r="166" spans="4:20" x14ac:dyDescent="0.25">
      <c r="D166" s="134"/>
      <c r="E166" s="134"/>
      <c r="G166" s="152"/>
      <c r="H166" s="23"/>
      <c r="I166" s="23"/>
      <c r="J166" s="20"/>
      <c r="K166" s="20"/>
      <c r="L166" s="20"/>
      <c r="M166" s="20"/>
      <c r="N166" s="20"/>
      <c r="O166" s="20"/>
      <c r="P166" s="20"/>
      <c r="Q166" s="20"/>
      <c r="R166" s="20"/>
      <c r="S166" s="20"/>
      <c r="T166" s="20"/>
    </row>
    <row r="167" spans="4:20" x14ac:dyDescent="0.25">
      <c r="D167" s="134"/>
      <c r="E167" s="134"/>
      <c r="G167" s="152"/>
      <c r="H167" s="23"/>
      <c r="I167" s="23"/>
      <c r="J167" s="20"/>
      <c r="K167" s="20"/>
      <c r="L167" s="20"/>
      <c r="M167" s="20"/>
      <c r="N167" s="20"/>
      <c r="O167" s="20"/>
      <c r="P167" s="20"/>
      <c r="Q167" s="20"/>
      <c r="R167" s="20"/>
      <c r="S167" s="20"/>
      <c r="T167" s="20"/>
    </row>
    <row r="168" spans="4:20" x14ac:dyDescent="0.25">
      <c r="D168" s="134"/>
      <c r="E168" s="134"/>
      <c r="G168" s="152"/>
      <c r="H168" s="23"/>
      <c r="I168" s="23"/>
      <c r="J168" s="20"/>
      <c r="K168" s="20"/>
      <c r="L168" s="20"/>
      <c r="M168" s="20"/>
      <c r="N168" s="20"/>
      <c r="O168" s="20"/>
      <c r="P168" s="20"/>
      <c r="Q168" s="20"/>
      <c r="R168" s="20"/>
      <c r="S168" s="20"/>
      <c r="T168" s="20"/>
    </row>
    <row r="169" spans="4:20" x14ac:dyDescent="0.25">
      <c r="D169" s="134"/>
      <c r="E169" s="134"/>
      <c r="G169" s="152"/>
      <c r="H169" s="23"/>
      <c r="I169" s="23"/>
      <c r="J169" s="20"/>
      <c r="K169" s="20"/>
      <c r="L169" s="20"/>
      <c r="M169" s="20"/>
      <c r="N169" s="20"/>
      <c r="O169" s="20"/>
      <c r="P169" s="20"/>
      <c r="Q169" s="20"/>
      <c r="R169" s="20"/>
      <c r="S169" s="20"/>
      <c r="T169" s="20"/>
    </row>
    <row r="170" spans="4:20" x14ac:dyDescent="0.25">
      <c r="D170" s="134"/>
      <c r="E170" s="134"/>
      <c r="G170" s="152"/>
      <c r="H170" s="23"/>
      <c r="I170" s="23"/>
      <c r="J170" s="20"/>
      <c r="K170" s="20"/>
      <c r="L170" s="20"/>
      <c r="M170" s="20"/>
      <c r="N170" s="20"/>
      <c r="O170" s="20"/>
      <c r="P170" s="20"/>
      <c r="Q170" s="20"/>
      <c r="R170" s="20"/>
      <c r="S170" s="20"/>
      <c r="T170" s="20"/>
    </row>
    <row r="171" spans="4:20" x14ac:dyDescent="0.25">
      <c r="D171" s="134"/>
      <c r="E171" s="134"/>
      <c r="G171" s="152"/>
      <c r="H171" s="23"/>
      <c r="I171" s="23"/>
      <c r="J171" s="20"/>
      <c r="K171" s="20"/>
      <c r="L171" s="20"/>
      <c r="M171" s="20"/>
      <c r="N171" s="20"/>
      <c r="O171" s="20"/>
      <c r="P171" s="20"/>
      <c r="Q171" s="20"/>
      <c r="R171" s="20"/>
      <c r="S171" s="20"/>
      <c r="T171" s="20"/>
    </row>
    <row r="172" spans="4:20" x14ac:dyDescent="0.25">
      <c r="D172" s="134"/>
      <c r="E172" s="134"/>
      <c r="G172" s="152"/>
      <c r="H172" s="23"/>
      <c r="I172" s="23"/>
      <c r="J172" s="20"/>
      <c r="K172" s="20"/>
      <c r="L172" s="20"/>
      <c r="M172" s="20"/>
      <c r="N172" s="20"/>
      <c r="O172" s="20"/>
      <c r="P172" s="20"/>
      <c r="Q172" s="20"/>
      <c r="R172" s="20"/>
      <c r="S172" s="20"/>
      <c r="T172" s="20"/>
    </row>
    <row r="173" spans="4:20" x14ac:dyDescent="0.25">
      <c r="D173" s="134"/>
      <c r="E173" s="134"/>
      <c r="G173" s="152"/>
      <c r="H173" s="23"/>
      <c r="I173" s="23"/>
      <c r="J173" s="20"/>
      <c r="K173" s="20"/>
      <c r="L173" s="20"/>
      <c r="M173" s="20"/>
      <c r="N173" s="20"/>
      <c r="O173" s="20"/>
      <c r="P173" s="20"/>
      <c r="Q173" s="20"/>
      <c r="R173" s="20"/>
      <c r="S173" s="20"/>
      <c r="T173" s="20"/>
    </row>
    <row r="174" spans="4:20" x14ac:dyDescent="0.25">
      <c r="D174" s="134"/>
      <c r="E174" s="134"/>
      <c r="G174" s="152"/>
      <c r="H174" s="23"/>
      <c r="I174" s="23"/>
      <c r="J174" s="20"/>
      <c r="K174" s="20"/>
      <c r="L174" s="20"/>
      <c r="M174" s="20"/>
      <c r="N174" s="20"/>
      <c r="O174" s="20"/>
      <c r="P174" s="20"/>
      <c r="Q174" s="20"/>
      <c r="R174" s="20"/>
      <c r="S174" s="20"/>
      <c r="T174" s="20"/>
    </row>
    <row r="175" spans="4:20" x14ac:dyDescent="0.25">
      <c r="D175" s="134"/>
      <c r="E175" s="134"/>
      <c r="G175" s="152"/>
      <c r="H175" s="23"/>
      <c r="I175" s="23"/>
      <c r="J175" s="20"/>
      <c r="K175" s="20"/>
      <c r="L175" s="20"/>
      <c r="M175" s="20"/>
      <c r="N175" s="20"/>
      <c r="O175" s="20"/>
      <c r="P175" s="20"/>
      <c r="Q175" s="20"/>
      <c r="R175" s="20"/>
      <c r="S175" s="20"/>
      <c r="T175" s="20"/>
    </row>
    <row r="176" spans="4:20" x14ac:dyDescent="0.25">
      <c r="D176" s="134"/>
      <c r="E176" s="134"/>
      <c r="G176" s="152"/>
      <c r="H176" s="23"/>
      <c r="I176" s="23"/>
      <c r="J176" s="20"/>
      <c r="K176" s="20"/>
      <c r="L176" s="20"/>
      <c r="M176" s="20"/>
      <c r="N176" s="20"/>
      <c r="O176" s="20"/>
      <c r="P176" s="20"/>
      <c r="Q176" s="20"/>
      <c r="R176" s="20"/>
      <c r="S176" s="20"/>
      <c r="T176" s="20"/>
    </row>
    <row r="177" spans="4:20" x14ac:dyDescent="0.25">
      <c r="D177" s="134"/>
      <c r="E177" s="134"/>
      <c r="G177" s="152"/>
      <c r="H177" s="23"/>
      <c r="I177" s="23"/>
      <c r="J177" s="20"/>
      <c r="K177" s="20"/>
      <c r="L177" s="20"/>
      <c r="M177" s="20"/>
      <c r="N177" s="20"/>
      <c r="O177" s="20"/>
      <c r="P177" s="20"/>
      <c r="Q177" s="20"/>
      <c r="R177" s="20"/>
      <c r="S177" s="20"/>
      <c r="T177" s="20"/>
    </row>
    <row r="178" spans="4:20" x14ac:dyDescent="0.25">
      <c r="D178" s="134"/>
      <c r="E178" s="134"/>
      <c r="G178" s="152"/>
      <c r="H178" s="23"/>
      <c r="I178" s="23"/>
      <c r="J178" s="20"/>
      <c r="K178" s="20"/>
      <c r="L178" s="20"/>
      <c r="M178" s="20"/>
      <c r="N178" s="20"/>
      <c r="O178" s="20"/>
      <c r="P178" s="20"/>
      <c r="Q178" s="20"/>
      <c r="R178" s="20"/>
      <c r="S178" s="20"/>
      <c r="T178" s="20"/>
    </row>
    <row r="179" spans="4:20" x14ac:dyDescent="0.25">
      <c r="D179" s="134"/>
      <c r="E179" s="134"/>
      <c r="G179" s="152"/>
      <c r="H179" s="23"/>
      <c r="I179" s="23"/>
      <c r="J179" s="20"/>
      <c r="K179" s="20"/>
      <c r="L179" s="20"/>
      <c r="M179" s="20"/>
      <c r="N179" s="20"/>
      <c r="O179" s="20"/>
      <c r="P179" s="20"/>
      <c r="Q179" s="20"/>
      <c r="R179" s="20"/>
      <c r="S179" s="20"/>
      <c r="T179" s="20"/>
    </row>
    <row r="180" spans="4:20" x14ac:dyDescent="0.25">
      <c r="D180" s="134"/>
      <c r="E180" s="134"/>
      <c r="G180" s="152"/>
      <c r="H180" s="23"/>
      <c r="I180" s="23"/>
      <c r="J180" s="20"/>
      <c r="K180" s="20"/>
      <c r="L180" s="20"/>
      <c r="M180" s="20"/>
      <c r="N180" s="20"/>
      <c r="O180" s="20"/>
      <c r="P180" s="20"/>
      <c r="Q180" s="20"/>
      <c r="R180" s="20"/>
      <c r="S180" s="20"/>
      <c r="T180" s="20"/>
    </row>
    <row r="181" spans="4:20" x14ac:dyDescent="0.25">
      <c r="D181" s="134"/>
      <c r="E181" s="134"/>
      <c r="G181" s="152"/>
      <c r="H181" s="23"/>
      <c r="I181" s="23"/>
      <c r="J181" s="20"/>
      <c r="K181" s="20"/>
      <c r="L181" s="20"/>
      <c r="M181" s="20"/>
      <c r="N181" s="20"/>
      <c r="O181" s="20"/>
      <c r="P181" s="20"/>
      <c r="Q181" s="20"/>
      <c r="R181" s="20"/>
      <c r="S181" s="20"/>
      <c r="T181" s="20"/>
    </row>
    <row r="182" spans="4:20" x14ac:dyDescent="0.25">
      <c r="D182" s="134"/>
      <c r="E182" s="134"/>
      <c r="G182" s="152"/>
      <c r="H182" s="23"/>
      <c r="I182" s="23"/>
      <c r="J182" s="20"/>
      <c r="K182" s="20"/>
      <c r="L182" s="20"/>
      <c r="M182" s="20"/>
      <c r="N182" s="20"/>
      <c r="O182" s="20"/>
      <c r="P182" s="20"/>
      <c r="Q182" s="20"/>
      <c r="R182" s="20"/>
      <c r="S182" s="20"/>
      <c r="T182" s="20"/>
    </row>
    <row r="183" spans="4:20" x14ac:dyDescent="0.25">
      <c r="D183" s="134"/>
      <c r="E183" s="134"/>
      <c r="G183" s="152"/>
      <c r="H183" s="23"/>
      <c r="I183" s="23"/>
      <c r="J183" s="20"/>
      <c r="K183" s="20"/>
      <c r="L183" s="20"/>
      <c r="M183" s="20"/>
      <c r="N183" s="20"/>
      <c r="O183" s="20"/>
      <c r="P183" s="20"/>
      <c r="Q183" s="20"/>
      <c r="R183" s="20"/>
      <c r="S183" s="20"/>
      <c r="T183" s="20"/>
    </row>
    <row r="184" spans="4:20" x14ac:dyDescent="0.25">
      <c r="D184" s="134"/>
      <c r="E184" s="134"/>
      <c r="G184" s="152"/>
      <c r="H184" s="23"/>
      <c r="I184" s="23"/>
      <c r="J184" s="20"/>
      <c r="K184" s="20"/>
      <c r="L184" s="20"/>
      <c r="M184" s="20"/>
      <c r="N184" s="20"/>
      <c r="O184" s="20"/>
      <c r="P184" s="20"/>
      <c r="Q184" s="20"/>
      <c r="R184" s="20"/>
      <c r="S184" s="20"/>
      <c r="T184" s="20"/>
    </row>
    <row r="185" spans="4:20" x14ac:dyDescent="0.25">
      <c r="D185" s="134"/>
      <c r="E185" s="134"/>
      <c r="G185" s="152"/>
      <c r="H185" s="23"/>
      <c r="I185" s="23"/>
      <c r="J185" s="20"/>
      <c r="K185" s="20"/>
      <c r="L185" s="20"/>
      <c r="M185" s="20"/>
      <c r="N185" s="20"/>
      <c r="O185" s="20"/>
      <c r="P185" s="20"/>
      <c r="Q185" s="20"/>
      <c r="R185" s="20"/>
      <c r="S185" s="20"/>
      <c r="T185" s="20"/>
    </row>
    <row r="186" spans="4:20" x14ac:dyDescent="0.25">
      <c r="D186" s="134"/>
      <c r="E186" s="134"/>
      <c r="G186" s="152"/>
      <c r="H186" s="23"/>
      <c r="I186" s="23"/>
      <c r="J186" s="20"/>
      <c r="K186" s="20"/>
      <c r="L186" s="20"/>
      <c r="M186" s="20"/>
      <c r="N186" s="20"/>
      <c r="O186" s="20"/>
      <c r="P186" s="20"/>
      <c r="Q186" s="20"/>
      <c r="R186" s="20"/>
      <c r="S186" s="20"/>
      <c r="T186" s="20"/>
    </row>
    <row r="187" spans="4:20" x14ac:dyDescent="0.25">
      <c r="D187" s="134"/>
      <c r="E187" s="134"/>
      <c r="G187" s="152"/>
      <c r="H187" s="23"/>
      <c r="I187" s="23"/>
      <c r="J187" s="20"/>
      <c r="K187" s="20"/>
      <c r="L187" s="20"/>
      <c r="M187" s="20"/>
      <c r="N187" s="20"/>
      <c r="O187" s="20"/>
      <c r="P187" s="20"/>
      <c r="Q187" s="20"/>
      <c r="R187" s="20"/>
      <c r="S187" s="20"/>
      <c r="T187" s="20"/>
    </row>
    <row r="188" spans="4:20" x14ac:dyDescent="0.25">
      <c r="D188" s="134"/>
      <c r="E188" s="134"/>
      <c r="G188" s="152"/>
      <c r="H188" s="23"/>
      <c r="I188" s="23"/>
      <c r="J188" s="20"/>
      <c r="K188" s="20"/>
      <c r="L188" s="20"/>
      <c r="M188" s="20"/>
      <c r="N188" s="20"/>
      <c r="O188" s="20"/>
      <c r="P188" s="20"/>
      <c r="Q188" s="20"/>
      <c r="R188" s="20"/>
      <c r="S188" s="20"/>
      <c r="T188" s="20"/>
    </row>
    <row r="189" spans="4:20" x14ac:dyDescent="0.25">
      <c r="D189" s="134"/>
      <c r="E189" s="134"/>
      <c r="G189" s="152"/>
      <c r="H189" s="23"/>
      <c r="I189" s="23"/>
      <c r="J189" s="20"/>
      <c r="K189" s="20"/>
      <c r="L189" s="20"/>
      <c r="M189" s="20"/>
      <c r="N189" s="20"/>
      <c r="O189" s="20"/>
      <c r="P189" s="20"/>
      <c r="Q189" s="20"/>
      <c r="R189" s="20"/>
      <c r="S189" s="20"/>
      <c r="T189" s="20"/>
    </row>
    <row r="190" spans="4:20" x14ac:dyDescent="0.25">
      <c r="D190" s="134"/>
      <c r="E190" s="134"/>
      <c r="G190" s="152"/>
      <c r="H190" s="23"/>
      <c r="I190" s="23"/>
      <c r="J190" s="20"/>
      <c r="K190" s="20"/>
      <c r="L190" s="20"/>
      <c r="M190" s="20"/>
      <c r="N190" s="20"/>
      <c r="O190" s="20"/>
      <c r="P190" s="20"/>
      <c r="Q190" s="20"/>
      <c r="R190" s="20"/>
      <c r="S190" s="20"/>
      <c r="T190" s="20"/>
    </row>
    <row r="191" spans="4:20" x14ac:dyDescent="0.25">
      <c r="D191" s="134"/>
      <c r="E191" s="134"/>
      <c r="G191" s="152"/>
      <c r="H191" s="23"/>
      <c r="I191" s="23"/>
      <c r="J191" s="20"/>
      <c r="K191" s="20"/>
      <c r="L191" s="20"/>
      <c r="M191" s="20"/>
      <c r="N191" s="20"/>
      <c r="O191" s="20"/>
      <c r="P191" s="20"/>
      <c r="Q191" s="20"/>
      <c r="R191" s="20"/>
      <c r="S191" s="20"/>
      <c r="T191" s="20"/>
    </row>
    <row r="192" spans="4:20" x14ac:dyDescent="0.25">
      <c r="D192" s="134"/>
      <c r="E192" s="134"/>
      <c r="G192" s="152"/>
      <c r="H192" s="23"/>
      <c r="I192" s="23"/>
      <c r="J192" s="20"/>
      <c r="K192" s="20"/>
      <c r="L192" s="20"/>
      <c r="M192" s="20"/>
      <c r="N192" s="20"/>
      <c r="O192" s="20"/>
      <c r="P192" s="20"/>
      <c r="Q192" s="20"/>
      <c r="R192" s="20"/>
      <c r="S192" s="20"/>
      <c r="T192" s="20"/>
    </row>
    <row r="193" spans="4:20" x14ac:dyDescent="0.25">
      <c r="D193" s="134"/>
      <c r="E193" s="134"/>
      <c r="G193" s="152"/>
      <c r="H193" s="23"/>
      <c r="I193" s="23"/>
      <c r="J193" s="20"/>
      <c r="K193" s="20"/>
      <c r="L193" s="20"/>
      <c r="M193" s="20"/>
      <c r="N193" s="20"/>
      <c r="O193" s="20"/>
      <c r="P193" s="20"/>
      <c r="Q193" s="20"/>
      <c r="R193" s="20"/>
      <c r="S193" s="20"/>
      <c r="T193" s="20"/>
    </row>
    <row r="194" spans="4:20" x14ac:dyDescent="0.25">
      <c r="D194" s="134"/>
      <c r="E194" s="134"/>
      <c r="G194" s="152"/>
      <c r="H194" s="23"/>
      <c r="I194" s="23"/>
      <c r="J194" s="20"/>
      <c r="K194" s="20"/>
      <c r="L194" s="20"/>
      <c r="M194" s="20"/>
      <c r="N194" s="20"/>
      <c r="O194" s="20"/>
      <c r="P194" s="20"/>
      <c r="Q194" s="20"/>
      <c r="R194" s="20"/>
      <c r="S194" s="20"/>
      <c r="T194" s="20"/>
    </row>
    <row r="195" spans="4:20" x14ac:dyDescent="0.25">
      <c r="D195" s="134"/>
      <c r="E195" s="134"/>
      <c r="G195" s="152"/>
      <c r="H195" s="23"/>
      <c r="I195" s="23"/>
      <c r="J195" s="20"/>
      <c r="K195" s="20"/>
      <c r="L195" s="20"/>
      <c r="M195" s="20"/>
      <c r="N195" s="20"/>
      <c r="O195" s="20"/>
      <c r="P195" s="20"/>
      <c r="Q195" s="20"/>
      <c r="R195" s="20"/>
      <c r="S195" s="20"/>
      <c r="T195" s="20"/>
    </row>
    <row r="196" spans="4:20" x14ac:dyDescent="0.25">
      <c r="D196" s="134"/>
      <c r="E196" s="134"/>
      <c r="G196" s="152"/>
      <c r="H196" s="23"/>
      <c r="I196" s="23"/>
      <c r="J196" s="20"/>
      <c r="K196" s="20"/>
      <c r="L196" s="20"/>
      <c r="M196" s="20"/>
      <c r="N196" s="20"/>
      <c r="O196" s="20"/>
      <c r="P196" s="20"/>
      <c r="Q196" s="20"/>
      <c r="R196" s="20"/>
      <c r="S196" s="20"/>
      <c r="T196" s="20"/>
    </row>
    <row r="197" spans="4:20" x14ac:dyDescent="0.25">
      <c r="D197" s="134"/>
      <c r="E197" s="134"/>
      <c r="G197" s="152"/>
      <c r="H197" s="23"/>
      <c r="I197" s="23"/>
      <c r="J197" s="20"/>
      <c r="K197" s="20"/>
      <c r="L197" s="20"/>
      <c r="M197" s="20"/>
      <c r="N197" s="20"/>
      <c r="O197" s="20"/>
      <c r="P197" s="20"/>
      <c r="Q197" s="20"/>
      <c r="R197" s="20"/>
      <c r="S197" s="20"/>
      <c r="T197" s="20"/>
    </row>
    <row r="198" spans="4:20" x14ac:dyDescent="0.25">
      <c r="D198" s="134"/>
      <c r="E198" s="134"/>
      <c r="G198" s="152"/>
      <c r="H198" s="23"/>
      <c r="I198" s="23"/>
      <c r="J198" s="20"/>
      <c r="K198" s="20"/>
      <c r="L198" s="20"/>
      <c r="M198" s="20"/>
      <c r="N198" s="20"/>
      <c r="O198" s="20"/>
      <c r="P198" s="20"/>
      <c r="Q198" s="20"/>
      <c r="R198" s="20"/>
      <c r="S198" s="20"/>
      <c r="T198" s="20"/>
    </row>
    <row r="199" spans="4:20" x14ac:dyDescent="0.25">
      <c r="D199" s="134"/>
      <c r="E199" s="134"/>
      <c r="G199" s="152"/>
      <c r="H199" s="23"/>
      <c r="I199" s="23"/>
      <c r="J199" s="20"/>
      <c r="K199" s="20"/>
      <c r="L199" s="20"/>
      <c r="M199" s="20"/>
      <c r="N199" s="20"/>
      <c r="O199" s="20"/>
      <c r="P199" s="20"/>
      <c r="Q199" s="20"/>
      <c r="R199" s="20"/>
      <c r="S199" s="20"/>
      <c r="T199" s="20"/>
    </row>
    <row r="200" spans="4:20" x14ac:dyDescent="0.25">
      <c r="D200" s="134"/>
      <c r="E200" s="134"/>
      <c r="G200" s="152"/>
      <c r="H200" s="23"/>
      <c r="I200" s="23"/>
      <c r="J200" s="20"/>
      <c r="K200" s="20"/>
      <c r="L200" s="20"/>
      <c r="M200" s="20"/>
      <c r="N200" s="20"/>
      <c r="O200" s="20"/>
      <c r="P200" s="20"/>
      <c r="Q200" s="20"/>
      <c r="R200" s="20"/>
      <c r="S200" s="20"/>
      <c r="T200" s="20"/>
    </row>
    <row r="201" spans="4:20" x14ac:dyDescent="0.25">
      <c r="D201" s="134"/>
      <c r="E201" s="134"/>
      <c r="G201" s="152"/>
      <c r="H201" s="23"/>
      <c r="I201" s="23"/>
      <c r="J201" s="20"/>
      <c r="K201" s="20"/>
      <c r="L201" s="20"/>
      <c r="M201" s="20"/>
      <c r="N201" s="20"/>
      <c r="O201" s="20"/>
      <c r="P201" s="20"/>
      <c r="Q201" s="20"/>
      <c r="R201" s="20"/>
      <c r="S201" s="20"/>
      <c r="T201" s="20"/>
    </row>
    <row r="202" spans="4:20" x14ac:dyDescent="0.25">
      <c r="D202" s="134"/>
      <c r="E202" s="134"/>
      <c r="G202" s="152"/>
      <c r="H202" s="23"/>
      <c r="I202" s="23"/>
      <c r="J202" s="20"/>
      <c r="K202" s="20"/>
      <c r="L202" s="20"/>
      <c r="M202" s="20"/>
      <c r="N202" s="20"/>
      <c r="O202" s="20"/>
      <c r="P202" s="20"/>
      <c r="Q202" s="20"/>
      <c r="R202" s="20"/>
      <c r="S202" s="20"/>
      <c r="T202" s="20"/>
    </row>
    <row r="203" spans="4:20" x14ac:dyDescent="0.25">
      <c r="D203" s="134"/>
      <c r="E203" s="134"/>
      <c r="G203" s="152"/>
      <c r="H203" s="23"/>
      <c r="I203" s="23"/>
      <c r="J203" s="20"/>
      <c r="K203" s="20"/>
      <c r="L203" s="20"/>
      <c r="M203" s="20"/>
      <c r="N203" s="20"/>
      <c r="O203" s="20"/>
      <c r="P203" s="20"/>
      <c r="Q203" s="20"/>
      <c r="R203" s="20"/>
      <c r="S203" s="20"/>
      <c r="T203" s="20"/>
    </row>
    <row r="204" spans="4:20" x14ac:dyDescent="0.25">
      <c r="D204" s="134"/>
      <c r="E204" s="134"/>
      <c r="G204" s="152"/>
      <c r="H204" s="23"/>
      <c r="I204" s="23"/>
      <c r="J204" s="20"/>
      <c r="K204" s="20"/>
      <c r="L204" s="20"/>
      <c r="M204" s="20"/>
      <c r="N204" s="20"/>
      <c r="O204" s="20"/>
      <c r="P204" s="20"/>
      <c r="Q204" s="20"/>
      <c r="R204" s="20"/>
      <c r="S204" s="20"/>
      <c r="T204" s="20"/>
    </row>
    <row r="205" spans="4:20" x14ac:dyDescent="0.25">
      <c r="D205" s="134"/>
      <c r="E205" s="134"/>
      <c r="G205" s="152"/>
      <c r="H205" s="23"/>
      <c r="I205" s="23"/>
      <c r="J205" s="20"/>
      <c r="K205" s="20"/>
      <c r="L205" s="20"/>
      <c r="M205" s="20"/>
      <c r="N205" s="20"/>
      <c r="O205" s="20"/>
      <c r="P205" s="20"/>
      <c r="Q205" s="20"/>
      <c r="R205" s="20"/>
      <c r="S205" s="20"/>
      <c r="T205" s="20"/>
    </row>
    <row r="206" spans="4:20" x14ac:dyDescent="0.25">
      <c r="D206" s="134"/>
      <c r="E206" s="134"/>
      <c r="G206" s="152"/>
      <c r="H206" s="23"/>
      <c r="I206" s="23"/>
      <c r="J206" s="20"/>
      <c r="K206" s="20"/>
      <c r="L206" s="20"/>
      <c r="M206" s="20"/>
      <c r="N206" s="20"/>
      <c r="O206" s="20"/>
      <c r="P206" s="20"/>
      <c r="Q206" s="20"/>
      <c r="R206" s="20"/>
      <c r="S206" s="20"/>
      <c r="T206" s="20"/>
    </row>
    <row r="207" spans="4:20" x14ac:dyDescent="0.25">
      <c r="D207" s="134"/>
      <c r="E207" s="134"/>
      <c r="G207" s="152"/>
      <c r="H207" s="23"/>
      <c r="I207" s="23"/>
      <c r="J207" s="20"/>
      <c r="K207" s="20"/>
      <c r="L207" s="20"/>
      <c r="M207" s="20"/>
      <c r="N207" s="20"/>
      <c r="O207" s="20"/>
      <c r="P207" s="20"/>
      <c r="Q207" s="20"/>
      <c r="R207" s="20"/>
      <c r="S207" s="20"/>
      <c r="T207" s="20"/>
    </row>
    <row r="208" spans="4:20" x14ac:dyDescent="0.25">
      <c r="D208" s="134"/>
      <c r="E208" s="134"/>
      <c r="G208" s="152"/>
      <c r="H208" s="23"/>
      <c r="I208" s="23"/>
      <c r="J208" s="20"/>
      <c r="K208" s="20"/>
      <c r="L208" s="20"/>
      <c r="M208" s="20"/>
      <c r="N208" s="20"/>
      <c r="O208" s="20"/>
      <c r="P208" s="20"/>
      <c r="Q208" s="20"/>
      <c r="R208" s="20"/>
      <c r="S208" s="20"/>
      <c r="T208" s="20"/>
    </row>
    <row r="209" spans="4:20" x14ac:dyDescent="0.25">
      <c r="D209" s="134"/>
      <c r="E209" s="134"/>
      <c r="G209" s="152"/>
      <c r="H209" s="23"/>
      <c r="I209" s="23"/>
      <c r="J209" s="20"/>
      <c r="K209" s="20"/>
      <c r="L209" s="20"/>
      <c r="M209" s="20"/>
      <c r="N209" s="20"/>
      <c r="O209" s="20"/>
      <c r="P209" s="20"/>
      <c r="Q209" s="20"/>
      <c r="R209" s="20"/>
      <c r="S209" s="20"/>
      <c r="T209" s="20"/>
    </row>
    <row r="210" spans="4:20" x14ac:dyDescent="0.25">
      <c r="D210" s="134"/>
      <c r="E210" s="134"/>
      <c r="G210" s="152"/>
      <c r="H210" s="23"/>
      <c r="I210" s="23"/>
      <c r="J210" s="20"/>
      <c r="K210" s="20"/>
      <c r="L210" s="20"/>
      <c r="M210" s="20"/>
      <c r="N210" s="20"/>
      <c r="O210" s="20"/>
      <c r="P210" s="20"/>
      <c r="Q210" s="20"/>
      <c r="R210" s="20"/>
      <c r="S210" s="20"/>
      <c r="T210" s="20"/>
    </row>
    <row r="211" spans="4:20" x14ac:dyDescent="0.25">
      <c r="D211" s="134"/>
      <c r="E211" s="134"/>
      <c r="G211" s="152"/>
      <c r="H211" s="23"/>
      <c r="I211" s="23"/>
      <c r="J211" s="20"/>
      <c r="K211" s="20"/>
      <c r="L211" s="20"/>
      <c r="M211" s="20"/>
      <c r="N211" s="20"/>
      <c r="O211" s="20"/>
      <c r="P211" s="20"/>
      <c r="Q211" s="20"/>
      <c r="R211" s="20"/>
      <c r="S211" s="20"/>
      <c r="T211" s="20"/>
    </row>
    <row r="212" spans="4:20" x14ac:dyDescent="0.25">
      <c r="D212" s="134"/>
      <c r="E212" s="134"/>
      <c r="G212" s="152"/>
      <c r="H212" s="23"/>
      <c r="I212" s="23"/>
      <c r="J212" s="20"/>
      <c r="K212" s="20"/>
      <c r="L212" s="20"/>
      <c r="M212" s="20"/>
      <c r="N212" s="20"/>
      <c r="O212" s="20"/>
      <c r="P212" s="20"/>
      <c r="Q212" s="20"/>
      <c r="R212" s="20"/>
      <c r="S212" s="20"/>
      <c r="T212" s="20"/>
    </row>
    <row r="213" spans="4:20" x14ac:dyDescent="0.25">
      <c r="D213" s="134"/>
      <c r="E213" s="134"/>
      <c r="G213" s="152"/>
      <c r="H213" s="23"/>
      <c r="I213" s="23"/>
      <c r="J213" s="20"/>
      <c r="K213" s="20"/>
      <c r="L213" s="20"/>
      <c r="M213" s="20"/>
      <c r="N213" s="20"/>
      <c r="O213" s="20"/>
      <c r="P213" s="20"/>
      <c r="Q213" s="20"/>
      <c r="R213" s="20"/>
      <c r="S213" s="20"/>
      <c r="T213" s="20"/>
    </row>
    <row r="214" spans="4:20" x14ac:dyDescent="0.25">
      <c r="D214" s="134"/>
      <c r="E214" s="134"/>
      <c r="G214" s="152"/>
      <c r="H214" s="23"/>
      <c r="I214" s="23"/>
      <c r="J214" s="20"/>
      <c r="K214" s="20"/>
      <c r="L214" s="20"/>
      <c r="M214" s="20"/>
      <c r="N214" s="20"/>
      <c r="O214" s="20"/>
      <c r="P214" s="20"/>
      <c r="Q214" s="20"/>
      <c r="R214" s="20"/>
      <c r="S214" s="20"/>
      <c r="T214" s="20"/>
    </row>
    <row r="215" spans="4:20" x14ac:dyDescent="0.25">
      <c r="D215" s="134"/>
      <c r="E215" s="134"/>
      <c r="G215" s="152"/>
      <c r="H215" s="23"/>
      <c r="I215" s="23"/>
      <c r="J215" s="20"/>
      <c r="K215" s="20"/>
      <c r="L215" s="20"/>
      <c r="M215" s="20"/>
      <c r="N215" s="20"/>
      <c r="O215" s="20"/>
      <c r="P215" s="20"/>
      <c r="Q215" s="20"/>
      <c r="R215" s="20"/>
      <c r="S215" s="20"/>
      <c r="T215" s="20"/>
    </row>
    <row r="216" spans="4:20" x14ac:dyDescent="0.25">
      <c r="D216" s="134"/>
      <c r="E216" s="134"/>
      <c r="G216" s="152"/>
      <c r="H216" s="23"/>
      <c r="I216" s="23"/>
      <c r="J216" s="20"/>
      <c r="K216" s="20"/>
      <c r="L216" s="20"/>
      <c r="M216" s="20"/>
      <c r="N216" s="20"/>
      <c r="O216" s="20"/>
      <c r="P216" s="20"/>
      <c r="Q216" s="20"/>
      <c r="R216" s="20"/>
      <c r="S216" s="20"/>
      <c r="T216" s="20"/>
    </row>
    <row r="217" spans="4:20" x14ac:dyDescent="0.25">
      <c r="G217" s="152"/>
      <c r="H217" s="23"/>
      <c r="I217" s="23"/>
      <c r="J217" s="20"/>
      <c r="K217" s="20"/>
      <c r="L217" s="20"/>
      <c r="M217" s="20"/>
      <c r="N217" s="20"/>
      <c r="O217" s="20"/>
      <c r="P217" s="20"/>
      <c r="Q217" s="20"/>
      <c r="R217" s="20"/>
      <c r="S217" s="20"/>
      <c r="T217" s="20"/>
    </row>
    <row r="218" spans="4:20" x14ac:dyDescent="0.25">
      <c r="G218" s="152"/>
      <c r="H218" s="23"/>
      <c r="I218" s="23"/>
      <c r="J218" s="20"/>
      <c r="K218" s="20"/>
      <c r="L218" s="20"/>
      <c r="M218" s="20"/>
      <c r="N218" s="20"/>
      <c r="O218" s="20"/>
      <c r="P218" s="20"/>
      <c r="Q218" s="20"/>
      <c r="R218" s="20"/>
      <c r="S218" s="20"/>
      <c r="T218" s="20"/>
    </row>
    <row r="219" spans="4:20" x14ac:dyDescent="0.25">
      <c r="G219" s="152"/>
      <c r="H219" s="23"/>
      <c r="I219" s="23"/>
      <c r="J219" s="20"/>
      <c r="K219" s="20"/>
      <c r="L219" s="20"/>
      <c r="M219" s="20"/>
      <c r="N219" s="20"/>
      <c r="O219" s="20"/>
      <c r="P219" s="20"/>
      <c r="Q219" s="20"/>
      <c r="R219" s="20"/>
      <c r="S219" s="20"/>
      <c r="T219" s="20"/>
    </row>
    <row r="220" spans="4:20" x14ac:dyDescent="0.25">
      <c r="G220" s="152"/>
      <c r="H220" s="23"/>
      <c r="I220" s="23"/>
      <c r="J220" s="20"/>
      <c r="K220" s="20"/>
      <c r="L220" s="20"/>
      <c r="M220" s="20"/>
      <c r="N220" s="20"/>
      <c r="O220" s="20"/>
      <c r="P220" s="20"/>
      <c r="Q220" s="20"/>
      <c r="R220" s="20"/>
      <c r="S220" s="20"/>
      <c r="T220" s="20"/>
    </row>
    <row r="221" spans="4:20" x14ac:dyDescent="0.25">
      <c r="G221" s="152"/>
      <c r="H221" s="23"/>
      <c r="I221" s="23"/>
      <c r="J221" s="20"/>
      <c r="K221" s="20"/>
      <c r="L221" s="20"/>
      <c r="M221" s="20"/>
      <c r="N221" s="20"/>
      <c r="O221" s="20"/>
      <c r="P221" s="20"/>
      <c r="Q221" s="20"/>
      <c r="R221" s="20"/>
      <c r="S221" s="20"/>
      <c r="T221" s="20"/>
    </row>
    <row r="222" spans="4:20" x14ac:dyDescent="0.25">
      <c r="G222" s="152"/>
      <c r="H222" s="23"/>
      <c r="I222" s="23"/>
      <c r="J222" s="20"/>
      <c r="K222" s="20"/>
      <c r="L222" s="20"/>
      <c r="M222" s="20"/>
      <c r="N222" s="20"/>
      <c r="O222" s="20"/>
      <c r="P222" s="20"/>
      <c r="Q222" s="20"/>
      <c r="R222" s="20"/>
      <c r="S222" s="20"/>
      <c r="T222" s="20"/>
    </row>
    <row r="223" spans="4:20" x14ac:dyDescent="0.25">
      <c r="G223" s="152"/>
      <c r="H223" s="23"/>
      <c r="I223" s="23"/>
      <c r="J223" s="20"/>
      <c r="K223" s="20"/>
      <c r="L223" s="20"/>
      <c r="M223" s="20"/>
      <c r="N223" s="20"/>
      <c r="O223" s="20"/>
      <c r="P223" s="20"/>
      <c r="Q223" s="20"/>
      <c r="R223" s="20"/>
      <c r="S223" s="20"/>
      <c r="T223" s="20"/>
    </row>
    <row r="224" spans="4:20" x14ac:dyDescent="0.25">
      <c r="G224" s="152"/>
      <c r="H224" s="23"/>
      <c r="I224" s="23"/>
      <c r="J224" s="20"/>
      <c r="K224" s="20"/>
      <c r="L224" s="20"/>
      <c r="M224" s="20"/>
      <c r="N224" s="20"/>
      <c r="O224" s="20"/>
      <c r="P224" s="20"/>
      <c r="Q224" s="20"/>
      <c r="R224" s="20"/>
      <c r="S224" s="20"/>
      <c r="T224" s="20"/>
    </row>
    <row r="225" spans="7:20" x14ac:dyDescent="0.25">
      <c r="G225" s="152"/>
      <c r="H225" s="23"/>
      <c r="I225" s="23"/>
      <c r="J225" s="20"/>
      <c r="K225" s="20"/>
      <c r="L225" s="20"/>
      <c r="M225" s="20"/>
      <c r="N225" s="20"/>
      <c r="O225" s="20"/>
      <c r="P225" s="20"/>
      <c r="Q225" s="20"/>
      <c r="R225" s="20"/>
      <c r="S225" s="20"/>
      <c r="T225" s="20"/>
    </row>
    <row r="226" spans="7:20" x14ac:dyDescent="0.25">
      <c r="G226" s="152"/>
      <c r="H226" s="23"/>
      <c r="I226" s="23"/>
      <c r="J226" s="20"/>
      <c r="K226" s="20"/>
      <c r="L226" s="20"/>
      <c r="M226" s="20"/>
      <c r="N226" s="20"/>
      <c r="O226" s="20"/>
      <c r="P226" s="20"/>
      <c r="Q226" s="20"/>
      <c r="R226" s="20"/>
      <c r="S226" s="20"/>
      <c r="T226" s="20"/>
    </row>
    <row r="227" spans="7:20" x14ac:dyDescent="0.25">
      <c r="G227" s="152"/>
      <c r="H227" s="23"/>
      <c r="I227" s="23"/>
      <c r="J227" s="20"/>
      <c r="K227" s="20"/>
      <c r="L227" s="20"/>
      <c r="M227" s="20"/>
      <c r="N227" s="20"/>
      <c r="O227" s="20"/>
      <c r="P227" s="20"/>
      <c r="Q227" s="20"/>
      <c r="R227" s="20"/>
      <c r="S227" s="20"/>
      <c r="T227" s="20"/>
    </row>
    <row r="228" spans="7:20" x14ac:dyDescent="0.25">
      <c r="G228" s="152"/>
      <c r="H228" s="23"/>
      <c r="I228" s="23"/>
      <c r="J228" s="20"/>
      <c r="K228" s="20"/>
      <c r="L228" s="20"/>
      <c r="M228" s="20"/>
      <c r="N228" s="20"/>
      <c r="O228" s="20"/>
      <c r="P228" s="20"/>
      <c r="Q228" s="20"/>
      <c r="R228" s="20"/>
      <c r="S228" s="20"/>
      <c r="T228" s="20"/>
    </row>
    <row r="229" spans="7:20" x14ac:dyDescent="0.25">
      <c r="G229" s="152"/>
      <c r="H229" s="23"/>
      <c r="I229" s="23"/>
      <c r="J229" s="20"/>
      <c r="K229" s="20"/>
      <c r="L229" s="20"/>
      <c r="M229" s="20"/>
      <c r="N229" s="20"/>
      <c r="O229" s="20"/>
      <c r="P229" s="20"/>
      <c r="Q229" s="20"/>
      <c r="R229" s="20"/>
      <c r="S229" s="20"/>
      <c r="T229" s="20"/>
    </row>
    <row r="230" spans="7:20" x14ac:dyDescent="0.25">
      <c r="G230" s="152"/>
      <c r="H230" s="23"/>
      <c r="I230" s="23"/>
      <c r="J230" s="20"/>
      <c r="K230" s="20"/>
      <c r="L230" s="20"/>
      <c r="M230" s="20"/>
      <c r="N230" s="20"/>
      <c r="O230" s="20"/>
      <c r="P230" s="20"/>
      <c r="Q230" s="20"/>
      <c r="R230" s="20"/>
      <c r="S230" s="20"/>
      <c r="T230" s="20"/>
    </row>
    <row r="231" spans="7:20" x14ac:dyDescent="0.25">
      <c r="G231" s="152"/>
      <c r="H231" s="23"/>
      <c r="I231" s="23"/>
      <c r="J231" s="20"/>
      <c r="K231" s="20"/>
      <c r="L231" s="20"/>
      <c r="M231" s="20"/>
      <c r="N231" s="20"/>
      <c r="O231" s="20"/>
      <c r="P231" s="20"/>
      <c r="Q231" s="20"/>
      <c r="R231" s="20"/>
      <c r="S231" s="20"/>
      <c r="T231" s="20"/>
    </row>
    <row r="232" spans="7:20" x14ac:dyDescent="0.25">
      <c r="G232" s="152"/>
      <c r="H232" s="23"/>
      <c r="I232" s="23"/>
      <c r="J232" s="20"/>
      <c r="K232" s="20"/>
      <c r="L232" s="20"/>
      <c r="M232" s="20"/>
      <c r="N232" s="20"/>
      <c r="O232" s="20"/>
      <c r="P232" s="20"/>
      <c r="Q232" s="20"/>
      <c r="R232" s="20"/>
      <c r="S232" s="20"/>
      <c r="T232" s="20"/>
    </row>
    <row r="233" spans="7:20" x14ac:dyDescent="0.25">
      <c r="G233" s="152"/>
      <c r="H233" s="23"/>
      <c r="I233" s="23"/>
      <c r="J233" s="20"/>
      <c r="K233" s="20"/>
      <c r="L233" s="20"/>
      <c r="M233" s="20"/>
      <c r="N233" s="20"/>
      <c r="O233" s="20"/>
      <c r="P233" s="20"/>
      <c r="Q233" s="20"/>
      <c r="R233" s="20"/>
      <c r="S233" s="20"/>
      <c r="T233" s="20"/>
    </row>
    <row r="234" spans="7:20" x14ac:dyDescent="0.25">
      <c r="G234" s="152"/>
      <c r="H234" s="23"/>
      <c r="I234" s="23"/>
      <c r="J234" s="20"/>
      <c r="K234" s="20"/>
      <c r="L234" s="20"/>
      <c r="M234" s="20"/>
      <c r="N234" s="20"/>
      <c r="O234" s="20"/>
      <c r="P234" s="20"/>
      <c r="Q234" s="20"/>
      <c r="R234" s="20"/>
      <c r="S234" s="20"/>
      <c r="T234" s="20"/>
    </row>
    <row r="235" spans="7:20" x14ac:dyDescent="0.25">
      <c r="G235" s="152"/>
      <c r="H235" s="23"/>
      <c r="I235" s="23"/>
      <c r="J235" s="20"/>
      <c r="K235" s="20"/>
      <c r="L235" s="20"/>
      <c r="M235" s="20"/>
      <c r="N235" s="20"/>
      <c r="O235" s="20"/>
      <c r="P235" s="20"/>
      <c r="Q235" s="20"/>
      <c r="R235" s="20"/>
      <c r="S235" s="20"/>
      <c r="T235" s="20"/>
    </row>
    <row r="236" spans="7:20" x14ac:dyDescent="0.25">
      <c r="G236" s="152"/>
      <c r="H236" s="23"/>
      <c r="I236" s="23"/>
      <c r="J236" s="20"/>
      <c r="K236" s="20"/>
      <c r="L236" s="20"/>
      <c r="M236" s="20"/>
      <c r="N236" s="20"/>
      <c r="O236" s="20"/>
      <c r="P236" s="20"/>
      <c r="Q236" s="20"/>
      <c r="R236" s="20"/>
      <c r="S236" s="20"/>
      <c r="T236" s="20"/>
    </row>
    <row r="237" spans="7:20" x14ac:dyDescent="0.25">
      <c r="G237" s="152"/>
      <c r="H237" s="23"/>
      <c r="I237" s="23"/>
      <c r="J237" s="20"/>
      <c r="K237" s="20"/>
      <c r="L237" s="20"/>
      <c r="M237" s="20"/>
      <c r="N237" s="20"/>
      <c r="O237" s="20"/>
      <c r="P237" s="20"/>
      <c r="Q237" s="20"/>
      <c r="R237" s="20"/>
      <c r="S237" s="20"/>
      <c r="T237" s="20"/>
    </row>
    <row r="238" spans="7:20" x14ac:dyDescent="0.25">
      <c r="G238" s="152"/>
      <c r="H238" s="23"/>
      <c r="I238" s="23"/>
      <c r="J238" s="20"/>
      <c r="K238" s="20"/>
      <c r="L238" s="20"/>
      <c r="M238" s="20"/>
      <c r="N238" s="20"/>
      <c r="O238" s="20"/>
      <c r="P238" s="20"/>
      <c r="Q238" s="20"/>
      <c r="R238" s="20"/>
      <c r="S238" s="20"/>
      <c r="T238" s="20"/>
    </row>
    <row r="239" spans="7:20" x14ac:dyDescent="0.25">
      <c r="G239" s="152"/>
      <c r="H239" s="23"/>
      <c r="I239" s="23"/>
      <c r="J239" s="20"/>
      <c r="K239" s="20"/>
      <c r="L239" s="20"/>
      <c r="M239" s="20"/>
      <c r="N239" s="20"/>
      <c r="O239" s="20"/>
      <c r="P239" s="20"/>
      <c r="Q239" s="20"/>
      <c r="R239" s="20"/>
      <c r="S239" s="20"/>
      <c r="T239" s="20"/>
    </row>
    <row r="240" spans="7:20" x14ac:dyDescent="0.25">
      <c r="G240" s="152"/>
      <c r="H240" s="23"/>
      <c r="I240" s="23"/>
      <c r="J240" s="20"/>
      <c r="K240" s="20"/>
      <c r="L240" s="20"/>
      <c r="M240" s="20"/>
      <c r="N240" s="20"/>
      <c r="O240" s="20"/>
      <c r="P240" s="20"/>
      <c r="Q240" s="20"/>
      <c r="R240" s="20"/>
      <c r="S240" s="20"/>
      <c r="T240" s="20"/>
    </row>
    <row r="241" spans="7:20" x14ac:dyDescent="0.25">
      <c r="G241" s="152"/>
      <c r="H241" s="23"/>
      <c r="I241" s="23"/>
      <c r="J241" s="20"/>
      <c r="K241" s="20"/>
      <c r="L241" s="20"/>
      <c r="M241" s="20"/>
      <c r="N241" s="20"/>
      <c r="O241" s="20"/>
      <c r="P241" s="20"/>
      <c r="Q241" s="20"/>
      <c r="R241" s="20"/>
      <c r="S241" s="20"/>
      <c r="T241" s="20"/>
    </row>
    <row r="242" spans="7:20" x14ac:dyDescent="0.25">
      <c r="G242" s="152"/>
      <c r="H242" s="23"/>
      <c r="I242" s="23"/>
      <c r="J242" s="20"/>
      <c r="K242" s="20"/>
      <c r="L242" s="20"/>
      <c r="M242" s="20"/>
      <c r="N242" s="20"/>
      <c r="O242" s="20"/>
      <c r="P242" s="20"/>
      <c r="Q242" s="20"/>
      <c r="R242" s="20"/>
      <c r="S242" s="20"/>
      <c r="T242" s="20"/>
    </row>
    <row r="243" spans="7:20" x14ac:dyDescent="0.25">
      <c r="G243" s="152"/>
      <c r="H243" s="23"/>
      <c r="I243" s="23"/>
      <c r="J243" s="20"/>
      <c r="K243" s="20"/>
      <c r="L243" s="20"/>
      <c r="M243" s="20"/>
      <c r="N243" s="20"/>
      <c r="O243" s="20"/>
      <c r="P243" s="20"/>
      <c r="Q243" s="20"/>
      <c r="R243" s="20"/>
      <c r="S243" s="20"/>
      <c r="T243" s="20"/>
    </row>
    <row r="244" spans="7:20" x14ac:dyDescent="0.25">
      <c r="G244" s="152"/>
      <c r="H244" s="23"/>
      <c r="I244" s="23"/>
      <c r="J244" s="20"/>
      <c r="K244" s="20"/>
      <c r="L244" s="20"/>
      <c r="M244" s="20"/>
      <c r="N244" s="20"/>
      <c r="O244" s="20"/>
      <c r="P244" s="20"/>
      <c r="Q244" s="20"/>
      <c r="R244" s="20"/>
      <c r="S244" s="20"/>
      <c r="T244" s="20"/>
    </row>
    <row r="245" spans="7:20" x14ac:dyDescent="0.25">
      <c r="G245" s="152"/>
      <c r="H245" s="23"/>
      <c r="I245" s="23"/>
      <c r="J245" s="20"/>
      <c r="K245" s="20"/>
      <c r="L245" s="20"/>
      <c r="M245" s="20"/>
      <c r="N245" s="20"/>
      <c r="O245" s="20"/>
      <c r="P245" s="20"/>
      <c r="Q245" s="20"/>
      <c r="R245" s="20"/>
      <c r="S245" s="20"/>
      <c r="T245" s="20"/>
    </row>
    <row r="246" spans="7:20" x14ac:dyDescent="0.25">
      <c r="G246" s="152"/>
      <c r="H246" s="23"/>
      <c r="I246" s="23"/>
      <c r="J246" s="20"/>
      <c r="K246" s="20"/>
      <c r="L246" s="20"/>
      <c r="M246" s="20"/>
      <c r="N246" s="20"/>
      <c r="O246" s="20"/>
      <c r="P246" s="20"/>
      <c r="Q246" s="20"/>
      <c r="R246" s="20"/>
      <c r="S246" s="20"/>
      <c r="T246" s="20"/>
    </row>
    <row r="247" spans="7:20" x14ac:dyDescent="0.25">
      <c r="G247" s="152"/>
      <c r="H247" s="23"/>
      <c r="I247" s="23"/>
      <c r="J247" s="20"/>
      <c r="K247" s="20"/>
      <c r="L247" s="20"/>
      <c r="M247" s="20"/>
      <c r="N247" s="20"/>
      <c r="O247" s="20"/>
      <c r="P247" s="20"/>
      <c r="Q247" s="20"/>
      <c r="R247" s="20"/>
      <c r="S247" s="20"/>
      <c r="T247" s="20"/>
    </row>
    <row r="248" spans="7:20" x14ac:dyDescent="0.25">
      <c r="G248" s="152"/>
      <c r="H248" s="23"/>
      <c r="I248" s="23"/>
      <c r="J248" s="20"/>
      <c r="K248" s="20"/>
      <c r="L248" s="20"/>
      <c r="M248" s="20"/>
      <c r="N248" s="20"/>
      <c r="O248" s="20"/>
      <c r="P248" s="20"/>
      <c r="Q248" s="20"/>
      <c r="R248" s="20"/>
      <c r="S248" s="20"/>
      <c r="T248" s="20"/>
    </row>
    <row r="249" spans="7:20" x14ac:dyDescent="0.25">
      <c r="G249" s="152"/>
      <c r="H249" s="23"/>
      <c r="I249" s="23"/>
      <c r="J249" s="20"/>
      <c r="K249" s="20"/>
      <c r="L249" s="20"/>
      <c r="M249" s="20"/>
      <c r="N249" s="20"/>
      <c r="O249" s="20"/>
      <c r="P249" s="20"/>
      <c r="Q249" s="20"/>
      <c r="R249" s="20"/>
      <c r="S249" s="20"/>
      <c r="T249" s="20"/>
    </row>
    <row r="250" spans="7:20" x14ac:dyDescent="0.25">
      <c r="G250" s="152"/>
      <c r="H250" s="23"/>
      <c r="I250" s="23"/>
      <c r="J250" s="20"/>
      <c r="K250" s="20"/>
      <c r="L250" s="20"/>
      <c r="M250" s="20"/>
      <c r="N250" s="20"/>
      <c r="O250" s="20"/>
      <c r="P250" s="20"/>
      <c r="Q250" s="20"/>
      <c r="R250" s="20"/>
      <c r="S250" s="20"/>
      <c r="T250" s="20"/>
    </row>
    <row r="251" spans="7:20" x14ac:dyDescent="0.25">
      <c r="G251" s="152"/>
      <c r="H251" s="23"/>
      <c r="I251" s="23"/>
      <c r="J251" s="20"/>
      <c r="K251" s="20"/>
      <c r="L251" s="20"/>
      <c r="M251" s="20"/>
      <c r="N251" s="20"/>
      <c r="O251" s="20"/>
      <c r="P251" s="20"/>
      <c r="Q251" s="20"/>
      <c r="R251" s="20"/>
      <c r="S251" s="20"/>
      <c r="T251" s="20"/>
    </row>
    <row r="252" spans="7:20" x14ac:dyDescent="0.25">
      <c r="G252" s="152"/>
      <c r="H252" s="23"/>
      <c r="I252" s="23"/>
      <c r="J252" s="20"/>
      <c r="K252" s="20"/>
      <c r="L252" s="20"/>
      <c r="M252" s="20"/>
      <c r="N252" s="20"/>
      <c r="O252" s="20"/>
      <c r="P252" s="20"/>
      <c r="Q252" s="20"/>
      <c r="R252" s="20"/>
      <c r="S252" s="20"/>
      <c r="T252" s="20"/>
    </row>
    <row r="253" spans="7:20" x14ac:dyDescent="0.25">
      <c r="G253" s="152"/>
      <c r="H253" s="23"/>
      <c r="I253" s="23"/>
      <c r="J253" s="20"/>
      <c r="K253" s="20"/>
      <c r="L253" s="20"/>
      <c r="M253" s="20"/>
      <c r="N253" s="20"/>
      <c r="O253" s="20"/>
      <c r="P253" s="20"/>
      <c r="Q253" s="20"/>
      <c r="R253" s="20"/>
      <c r="S253" s="20"/>
      <c r="T253" s="20"/>
    </row>
    <row r="254" spans="7:20" x14ac:dyDescent="0.25">
      <c r="G254" s="152"/>
      <c r="H254" s="23"/>
      <c r="I254" s="23"/>
      <c r="J254" s="20"/>
      <c r="K254" s="20"/>
      <c r="L254" s="20"/>
      <c r="M254" s="20"/>
      <c r="N254" s="20"/>
      <c r="O254" s="20"/>
      <c r="P254" s="20"/>
      <c r="Q254" s="20"/>
      <c r="R254" s="20"/>
      <c r="S254" s="20"/>
      <c r="T254" s="20"/>
    </row>
    <row r="255" spans="7:20" x14ac:dyDescent="0.25">
      <c r="G255" s="152"/>
      <c r="H255" s="23"/>
      <c r="I255" s="23"/>
      <c r="J255" s="20"/>
      <c r="K255" s="20"/>
      <c r="L255" s="20"/>
      <c r="M255" s="20"/>
      <c r="N255" s="20"/>
      <c r="O255" s="20"/>
      <c r="P255" s="20"/>
      <c r="Q255" s="20"/>
      <c r="R255" s="20"/>
      <c r="S255" s="20"/>
      <c r="T255" s="20"/>
    </row>
    <row r="256" spans="7:20" x14ac:dyDescent="0.25">
      <c r="G256" s="152"/>
      <c r="H256" s="23"/>
      <c r="I256" s="23"/>
      <c r="J256" s="20"/>
      <c r="K256" s="20"/>
      <c r="L256" s="20"/>
      <c r="M256" s="20"/>
      <c r="N256" s="20"/>
      <c r="O256" s="20"/>
      <c r="P256" s="20"/>
      <c r="Q256" s="20"/>
      <c r="R256" s="20"/>
      <c r="S256" s="20"/>
      <c r="T256" s="20"/>
    </row>
    <row r="257" spans="7:20" x14ac:dyDescent="0.25">
      <c r="G257" s="152"/>
      <c r="H257" s="23"/>
      <c r="I257" s="23"/>
      <c r="J257" s="20"/>
      <c r="K257" s="20"/>
      <c r="L257" s="20"/>
      <c r="M257" s="20"/>
      <c r="N257" s="20"/>
      <c r="O257" s="20"/>
      <c r="P257" s="20"/>
      <c r="Q257" s="20"/>
      <c r="R257" s="20"/>
      <c r="S257" s="20"/>
      <c r="T257" s="20"/>
    </row>
    <row r="258" spans="7:20" x14ac:dyDescent="0.25">
      <c r="G258" s="152"/>
      <c r="H258" s="23"/>
      <c r="I258" s="23"/>
      <c r="J258" s="20"/>
      <c r="K258" s="20"/>
      <c r="L258" s="20"/>
      <c r="M258" s="20"/>
      <c r="N258" s="20"/>
      <c r="O258" s="20"/>
      <c r="P258" s="20"/>
      <c r="Q258" s="20"/>
      <c r="R258" s="20"/>
      <c r="S258" s="20"/>
      <c r="T258" s="20"/>
    </row>
    <row r="259" spans="7:20" x14ac:dyDescent="0.25">
      <c r="G259" s="152"/>
      <c r="H259" s="23"/>
      <c r="I259" s="23"/>
      <c r="J259" s="20"/>
      <c r="K259" s="20"/>
      <c r="L259" s="20"/>
      <c r="M259" s="20"/>
      <c r="N259" s="20"/>
      <c r="O259" s="20"/>
      <c r="P259" s="20"/>
      <c r="Q259" s="20"/>
      <c r="R259" s="20"/>
      <c r="S259" s="20"/>
      <c r="T259" s="20"/>
    </row>
    <row r="260" spans="7:20" x14ac:dyDescent="0.25">
      <c r="G260" s="152"/>
      <c r="H260" s="23"/>
      <c r="I260" s="23"/>
      <c r="J260" s="20"/>
      <c r="K260" s="20"/>
      <c r="L260" s="20"/>
      <c r="M260" s="20"/>
      <c r="N260" s="20"/>
      <c r="O260" s="20"/>
      <c r="P260" s="20"/>
      <c r="Q260" s="20"/>
      <c r="R260" s="20"/>
      <c r="S260" s="20"/>
      <c r="T260" s="20"/>
    </row>
    <row r="261" spans="7:20" x14ac:dyDescent="0.25">
      <c r="G261" s="152"/>
      <c r="H261" s="23"/>
      <c r="I261" s="23"/>
      <c r="J261" s="20"/>
      <c r="K261" s="20"/>
      <c r="L261" s="20"/>
      <c r="M261" s="20"/>
      <c r="N261" s="20"/>
      <c r="O261" s="20"/>
      <c r="P261" s="20"/>
      <c r="Q261" s="20"/>
      <c r="R261" s="20"/>
      <c r="S261" s="20"/>
      <c r="T261" s="20"/>
    </row>
    <row r="262" spans="7:20" x14ac:dyDescent="0.25">
      <c r="G262" s="152"/>
      <c r="H262" s="23"/>
      <c r="I262" s="23"/>
      <c r="J262" s="20"/>
      <c r="K262" s="20"/>
      <c r="L262" s="20"/>
      <c r="M262" s="20"/>
      <c r="N262" s="20"/>
      <c r="O262" s="20"/>
      <c r="P262" s="20"/>
      <c r="Q262" s="20"/>
      <c r="R262" s="20"/>
      <c r="S262" s="20"/>
      <c r="T262" s="20"/>
    </row>
    <row r="263" spans="7:20" x14ac:dyDescent="0.25">
      <c r="G263" s="152"/>
      <c r="H263" s="23"/>
      <c r="I263" s="23"/>
      <c r="J263" s="20"/>
      <c r="K263" s="20"/>
      <c r="L263" s="20"/>
      <c r="M263" s="20"/>
      <c r="N263" s="20"/>
      <c r="O263" s="20"/>
      <c r="P263" s="20"/>
      <c r="Q263" s="20"/>
      <c r="R263" s="20"/>
      <c r="S263" s="20"/>
      <c r="T263" s="20"/>
    </row>
    <row r="264" spans="7:20" x14ac:dyDescent="0.25">
      <c r="G264" s="152"/>
      <c r="H264" s="23"/>
      <c r="I264" s="23"/>
      <c r="J264" s="20"/>
      <c r="K264" s="20"/>
      <c r="L264" s="20"/>
      <c r="M264" s="20"/>
      <c r="N264" s="20"/>
      <c r="O264" s="20"/>
      <c r="P264" s="20"/>
      <c r="Q264" s="20"/>
      <c r="R264" s="20"/>
      <c r="S264" s="20"/>
      <c r="T264" s="20"/>
    </row>
    <row r="265" spans="7:20" x14ac:dyDescent="0.25">
      <c r="G265" s="152"/>
      <c r="H265" s="23"/>
      <c r="I265" s="23"/>
      <c r="J265" s="20"/>
      <c r="K265" s="20"/>
      <c r="L265" s="20"/>
      <c r="M265" s="20"/>
      <c r="N265" s="20"/>
      <c r="O265" s="20"/>
      <c r="P265" s="20"/>
      <c r="Q265" s="20"/>
      <c r="R265" s="20"/>
      <c r="S265" s="20"/>
      <c r="T265" s="20"/>
    </row>
    <row r="266" spans="7:20" x14ac:dyDescent="0.25">
      <c r="G266" s="152"/>
      <c r="H266" s="23"/>
      <c r="I266" s="23"/>
      <c r="J266" s="20"/>
      <c r="K266" s="20"/>
      <c r="L266" s="20"/>
      <c r="M266" s="20"/>
      <c r="N266" s="20"/>
      <c r="O266" s="20"/>
      <c r="P266" s="20"/>
      <c r="Q266" s="20"/>
      <c r="R266" s="20"/>
      <c r="S266" s="20"/>
      <c r="T266" s="20"/>
    </row>
    <row r="267" spans="7:20" x14ac:dyDescent="0.25">
      <c r="G267" s="152"/>
      <c r="H267" s="23"/>
      <c r="I267" s="23"/>
      <c r="J267" s="20"/>
      <c r="K267" s="20"/>
      <c r="L267" s="20"/>
      <c r="M267" s="20"/>
      <c r="N267" s="20"/>
      <c r="O267" s="20"/>
      <c r="P267" s="20"/>
      <c r="Q267" s="20"/>
      <c r="R267" s="20"/>
      <c r="S267" s="20"/>
      <c r="T267" s="20"/>
    </row>
    <row r="268" spans="7:20" x14ac:dyDescent="0.25">
      <c r="G268" s="152"/>
      <c r="H268" s="23"/>
      <c r="I268" s="23"/>
      <c r="J268" s="20"/>
      <c r="K268" s="20"/>
      <c r="L268" s="20"/>
      <c r="M268" s="20"/>
      <c r="N268" s="20"/>
      <c r="O268" s="20"/>
      <c r="P268" s="20"/>
      <c r="Q268" s="20"/>
      <c r="R268" s="20"/>
      <c r="S268" s="20"/>
      <c r="T268" s="20"/>
    </row>
    <row r="269" spans="7:20" x14ac:dyDescent="0.25">
      <c r="G269" s="152"/>
      <c r="H269" s="23"/>
      <c r="I269" s="23"/>
      <c r="J269" s="20"/>
      <c r="K269" s="20"/>
      <c r="L269" s="20"/>
      <c r="M269" s="20"/>
      <c r="N269" s="20"/>
      <c r="O269" s="20"/>
      <c r="P269" s="20"/>
      <c r="Q269" s="20"/>
      <c r="R269" s="20"/>
      <c r="S269" s="20"/>
      <c r="T269" s="20"/>
    </row>
    <row r="270" spans="7:20" x14ac:dyDescent="0.25">
      <c r="G270" s="152"/>
      <c r="H270" s="23"/>
      <c r="I270" s="23"/>
      <c r="J270" s="20"/>
      <c r="K270" s="20"/>
      <c r="L270" s="20"/>
      <c r="M270" s="20"/>
      <c r="N270" s="20"/>
      <c r="O270" s="20"/>
      <c r="P270" s="20"/>
      <c r="Q270" s="20"/>
      <c r="R270" s="20"/>
      <c r="S270" s="20"/>
      <c r="T270" s="20"/>
    </row>
    <row r="271" spans="7:20" x14ac:dyDescent="0.25">
      <c r="G271" s="152"/>
      <c r="H271" s="23"/>
      <c r="I271" s="23"/>
      <c r="J271" s="20"/>
      <c r="K271" s="20"/>
      <c r="L271" s="20"/>
      <c r="M271" s="20"/>
      <c r="N271" s="20"/>
      <c r="O271" s="20"/>
      <c r="P271" s="20"/>
      <c r="Q271" s="20"/>
      <c r="R271" s="20"/>
      <c r="S271" s="20"/>
      <c r="T271" s="20"/>
    </row>
    <row r="272" spans="7:20" x14ac:dyDescent="0.25">
      <c r="G272" s="152"/>
      <c r="H272" s="23"/>
      <c r="I272" s="23"/>
      <c r="J272" s="20"/>
      <c r="K272" s="20"/>
      <c r="L272" s="20"/>
      <c r="M272" s="20"/>
      <c r="N272" s="20"/>
      <c r="O272" s="20"/>
      <c r="P272" s="20"/>
      <c r="Q272" s="20"/>
      <c r="R272" s="20"/>
      <c r="S272" s="20"/>
      <c r="T272" s="20"/>
    </row>
    <row r="273" spans="7:20" x14ac:dyDescent="0.25">
      <c r="G273" s="152"/>
      <c r="H273" s="23"/>
      <c r="I273" s="23"/>
      <c r="J273" s="20"/>
      <c r="K273" s="20"/>
      <c r="L273" s="20"/>
      <c r="M273" s="20"/>
      <c r="N273" s="20"/>
      <c r="O273" s="20"/>
      <c r="P273" s="20"/>
      <c r="Q273" s="20"/>
      <c r="R273" s="20"/>
      <c r="S273" s="20"/>
      <c r="T273" s="20"/>
    </row>
    <row r="274" spans="7:20" x14ac:dyDescent="0.25">
      <c r="G274" s="152"/>
      <c r="H274" s="23"/>
      <c r="I274" s="23"/>
      <c r="J274" s="20"/>
      <c r="K274" s="20"/>
      <c r="L274" s="20"/>
      <c r="M274" s="20"/>
      <c r="N274" s="20"/>
      <c r="O274" s="20"/>
      <c r="P274" s="20"/>
      <c r="Q274" s="20"/>
      <c r="R274" s="20"/>
      <c r="S274" s="20"/>
      <c r="T274" s="20"/>
    </row>
    <row r="275" spans="7:20" x14ac:dyDescent="0.25">
      <c r="G275" s="152"/>
      <c r="H275" s="23"/>
      <c r="I275" s="23"/>
      <c r="J275" s="20"/>
      <c r="K275" s="20"/>
      <c r="L275" s="20"/>
      <c r="M275" s="20"/>
      <c r="N275" s="20"/>
      <c r="O275" s="20"/>
      <c r="P275" s="20"/>
      <c r="Q275" s="20"/>
      <c r="R275" s="20"/>
      <c r="S275" s="20"/>
      <c r="T275" s="20"/>
    </row>
    <row r="276" spans="7:20" x14ac:dyDescent="0.25">
      <c r="G276" s="152"/>
      <c r="H276" s="23"/>
      <c r="I276" s="23"/>
      <c r="J276" s="20"/>
      <c r="K276" s="20"/>
      <c r="L276" s="20"/>
      <c r="M276" s="20"/>
      <c r="N276" s="20"/>
      <c r="O276" s="20"/>
      <c r="P276" s="20"/>
      <c r="Q276" s="20"/>
      <c r="R276" s="20"/>
      <c r="S276" s="20"/>
      <c r="T276" s="20"/>
    </row>
    <row r="277" spans="7:20" x14ac:dyDescent="0.25">
      <c r="G277" s="152"/>
      <c r="H277" s="23"/>
      <c r="I277" s="23"/>
      <c r="J277" s="20"/>
      <c r="K277" s="20"/>
      <c r="L277" s="20"/>
      <c r="M277" s="20"/>
      <c r="N277" s="20"/>
      <c r="O277" s="20"/>
      <c r="P277" s="20"/>
      <c r="Q277" s="20"/>
      <c r="R277" s="20"/>
      <c r="S277" s="20"/>
      <c r="T277" s="20"/>
    </row>
    <row r="278" spans="7:20" x14ac:dyDescent="0.25">
      <c r="G278" s="152"/>
      <c r="H278" s="23"/>
      <c r="I278" s="23"/>
      <c r="J278" s="20"/>
      <c r="K278" s="20"/>
      <c r="L278" s="20"/>
      <c r="M278" s="20"/>
      <c r="N278" s="20"/>
      <c r="O278" s="20"/>
      <c r="P278" s="20"/>
      <c r="Q278" s="20"/>
      <c r="R278" s="20"/>
      <c r="S278" s="20"/>
      <c r="T278" s="20"/>
    </row>
    <row r="279" spans="7:20" x14ac:dyDescent="0.25">
      <c r="G279" s="152"/>
      <c r="H279" s="23"/>
      <c r="I279" s="23"/>
      <c r="J279" s="20"/>
      <c r="K279" s="20"/>
      <c r="L279" s="20"/>
      <c r="M279" s="20"/>
      <c r="N279" s="20"/>
      <c r="O279" s="20"/>
      <c r="P279" s="20"/>
      <c r="Q279" s="20"/>
      <c r="R279" s="20"/>
      <c r="S279" s="20"/>
      <c r="T279" s="20"/>
    </row>
    <row r="280" spans="7:20" x14ac:dyDescent="0.25">
      <c r="G280" s="152"/>
      <c r="H280" s="23"/>
      <c r="I280" s="23"/>
      <c r="J280" s="20"/>
      <c r="K280" s="20"/>
      <c r="L280" s="20"/>
      <c r="M280" s="20"/>
      <c r="N280" s="20"/>
      <c r="O280" s="20"/>
      <c r="P280" s="20"/>
      <c r="Q280" s="20"/>
      <c r="R280" s="20"/>
      <c r="S280" s="20"/>
      <c r="T280" s="20"/>
    </row>
    <row r="281" spans="7:20" x14ac:dyDescent="0.25">
      <c r="G281" s="152"/>
      <c r="H281" s="23"/>
      <c r="I281" s="23"/>
      <c r="J281" s="20"/>
      <c r="K281" s="20"/>
      <c r="L281" s="20"/>
      <c r="M281" s="20"/>
      <c r="N281" s="20"/>
      <c r="O281" s="20"/>
      <c r="P281" s="20"/>
      <c r="Q281" s="20"/>
      <c r="R281" s="20"/>
      <c r="S281" s="20"/>
      <c r="T281" s="20"/>
    </row>
    <row r="282" spans="7:20" x14ac:dyDescent="0.25">
      <c r="G282" s="152"/>
      <c r="H282" s="23"/>
      <c r="I282" s="23"/>
      <c r="J282" s="20"/>
      <c r="K282" s="20"/>
      <c r="L282" s="20"/>
      <c r="M282" s="20"/>
      <c r="N282" s="20"/>
      <c r="O282" s="20"/>
      <c r="P282" s="20"/>
      <c r="Q282" s="20"/>
      <c r="R282" s="20"/>
      <c r="S282" s="20"/>
      <c r="T282" s="20"/>
    </row>
    <row r="283" spans="7:20" x14ac:dyDescent="0.25">
      <c r="G283" s="152"/>
      <c r="H283" s="23"/>
      <c r="I283" s="23"/>
      <c r="J283" s="20"/>
      <c r="K283" s="20"/>
      <c r="L283" s="20"/>
      <c r="M283" s="20"/>
      <c r="N283" s="20"/>
      <c r="O283" s="20"/>
      <c r="P283" s="20"/>
      <c r="Q283" s="20"/>
      <c r="R283" s="20"/>
      <c r="S283" s="20"/>
      <c r="T283" s="20"/>
    </row>
    <row r="284" spans="7:20" x14ac:dyDescent="0.25">
      <c r="G284" s="152"/>
      <c r="H284" s="23"/>
      <c r="I284" s="23"/>
      <c r="J284" s="20"/>
      <c r="K284" s="20"/>
      <c r="L284" s="20"/>
      <c r="M284" s="20"/>
      <c r="N284" s="20"/>
      <c r="O284" s="20"/>
      <c r="P284" s="20"/>
      <c r="Q284" s="20"/>
      <c r="R284" s="20"/>
      <c r="S284" s="20"/>
      <c r="T284" s="20"/>
    </row>
    <row r="285" spans="7:20" x14ac:dyDescent="0.25">
      <c r="G285" s="152"/>
      <c r="H285" s="23"/>
      <c r="I285" s="23"/>
      <c r="J285" s="20"/>
      <c r="K285" s="20"/>
      <c r="L285" s="20"/>
      <c r="M285" s="20"/>
      <c r="N285" s="20"/>
      <c r="O285" s="20"/>
      <c r="P285" s="20"/>
      <c r="Q285" s="20"/>
      <c r="R285" s="20"/>
      <c r="S285" s="20"/>
      <c r="T285" s="20"/>
    </row>
    <row r="286" spans="7:20" x14ac:dyDescent="0.25">
      <c r="G286" s="152"/>
      <c r="H286" s="23"/>
      <c r="I286" s="23"/>
      <c r="J286" s="20"/>
      <c r="K286" s="20"/>
      <c r="L286" s="20"/>
      <c r="M286" s="20"/>
      <c r="N286" s="20"/>
      <c r="O286" s="20"/>
      <c r="P286" s="20"/>
      <c r="Q286" s="20"/>
      <c r="R286" s="20"/>
      <c r="S286" s="20"/>
      <c r="T286" s="20"/>
    </row>
    <row r="287" spans="7:20" x14ac:dyDescent="0.25">
      <c r="G287" s="152"/>
      <c r="H287" s="23"/>
      <c r="I287" s="23"/>
      <c r="J287" s="20"/>
      <c r="K287" s="20"/>
      <c r="L287" s="20"/>
      <c r="M287" s="20"/>
      <c r="N287" s="20"/>
      <c r="O287" s="20"/>
      <c r="P287" s="20"/>
      <c r="Q287" s="20"/>
      <c r="R287" s="20"/>
      <c r="S287" s="20"/>
      <c r="T287" s="20"/>
    </row>
    <row r="288" spans="7:20" x14ac:dyDescent="0.25">
      <c r="G288" s="152"/>
      <c r="H288" s="23"/>
      <c r="I288" s="23"/>
      <c r="J288" s="20"/>
      <c r="K288" s="20"/>
      <c r="L288" s="20"/>
      <c r="M288" s="20"/>
      <c r="N288" s="20"/>
      <c r="O288" s="20"/>
      <c r="P288" s="20"/>
      <c r="Q288" s="20"/>
      <c r="R288" s="20"/>
      <c r="S288" s="20"/>
      <c r="T288" s="20"/>
    </row>
    <row r="289" spans="7:20" x14ac:dyDescent="0.25">
      <c r="G289" s="152"/>
      <c r="H289" s="23"/>
      <c r="I289" s="23"/>
      <c r="J289" s="20"/>
      <c r="K289" s="20"/>
      <c r="L289" s="20"/>
      <c r="M289" s="20"/>
      <c r="N289" s="20"/>
      <c r="O289" s="20"/>
      <c r="P289" s="20"/>
      <c r="Q289" s="20"/>
      <c r="R289" s="20"/>
      <c r="S289" s="20"/>
      <c r="T289" s="20"/>
    </row>
    <row r="290" spans="7:20" x14ac:dyDescent="0.25">
      <c r="G290" s="152"/>
      <c r="H290" s="23"/>
      <c r="I290" s="23"/>
      <c r="J290" s="20"/>
      <c r="K290" s="20"/>
      <c r="L290" s="20"/>
      <c r="M290" s="20"/>
      <c r="N290" s="20"/>
      <c r="O290" s="20"/>
      <c r="P290" s="20"/>
      <c r="Q290" s="20"/>
      <c r="R290" s="20"/>
      <c r="S290" s="20"/>
      <c r="T290" s="20"/>
    </row>
    <row r="291" spans="7:20" x14ac:dyDescent="0.25">
      <c r="G291" s="152"/>
      <c r="H291" s="23"/>
      <c r="I291" s="23"/>
      <c r="J291" s="20"/>
      <c r="K291" s="20"/>
      <c r="L291" s="20"/>
      <c r="M291" s="20"/>
      <c r="N291" s="20"/>
      <c r="O291" s="20"/>
      <c r="P291" s="20"/>
      <c r="Q291" s="20"/>
      <c r="R291" s="20"/>
      <c r="S291" s="20"/>
      <c r="T291" s="20"/>
    </row>
    <row r="292" spans="7:20" x14ac:dyDescent="0.25">
      <c r="G292" s="152"/>
      <c r="H292" s="23"/>
      <c r="I292" s="23"/>
      <c r="J292" s="20"/>
      <c r="K292" s="20"/>
      <c r="L292" s="20"/>
      <c r="M292" s="20"/>
      <c r="N292" s="20"/>
      <c r="O292" s="20"/>
      <c r="P292" s="20"/>
      <c r="Q292" s="20"/>
      <c r="R292" s="20"/>
      <c r="S292" s="20"/>
      <c r="T292" s="20"/>
    </row>
    <row r="293" spans="7:20" x14ac:dyDescent="0.25">
      <c r="G293" s="152"/>
      <c r="H293" s="23"/>
      <c r="I293" s="23"/>
      <c r="J293" s="20"/>
      <c r="K293" s="20"/>
      <c r="L293" s="20"/>
      <c r="M293" s="20"/>
      <c r="N293" s="20"/>
      <c r="O293" s="20"/>
      <c r="P293" s="20"/>
      <c r="Q293" s="20"/>
      <c r="R293" s="20"/>
      <c r="S293" s="20"/>
      <c r="T293" s="20"/>
    </row>
    <row r="294" spans="7:20" x14ac:dyDescent="0.25">
      <c r="G294" s="152"/>
      <c r="H294" s="23"/>
      <c r="I294" s="23"/>
      <c r="J294" s="20"/>
      <c r="K294" s="20"/>
      <c r="L294" s="20"/>
      <c r="M294" s="20"/>
      <c r="N294" s="20"/>
      <c r="O294" s="20"/>
      <c r="P294" s="20"/>
      <c r="Q294" s="20"/>
      <c r="R294" s="20"/>
      <c r="S294" s="20"/>
      <c r="T294" s="20"/>
    </row>
    <row r="295" spans="7:20" x14ac:dyDescent="0.25">
      <c r="G295" s="152"/>
      <c r="H295" s="23"/>
      <c r="I295" s="23"/>
      <c r="J295" s="20"/>
      <c r="K295" s="20"/>
      <c r="L295" s="20"/>
      <c r="M295" s="20"/>
      <c r="N295" s="20"/>
      <c r="O295" s="20"/>
      <c r="P295" s="20"/>
      <c r="Q295" s="20"/>
      <c r="R295" s="20"/>
      <c r="S295" s="20"/>
      <c r="T295" s="20"/>
    </row>
    <row r="296" spans="7:20" x14ac:dyDescent="0.25">
      <c r="G296" s="152"/>
      <c r="H296" s="23"/>
      <c r="I296" s="23"/>
      <c r="J296" s="20"/>
      <c r="K296" s="20"/>
      <c r="L296" s="20"/>
      <c r="M296" s="20"/>
      <c r="N296" s="20"/>
      <c r="O296" s="20"/>
      <c r="P296" s="20"/>
      <c r="Q296" s="20"/>
      <c r="R296" s="20"/>
      <c r="S296" s="20"/>
      <c r="T296" s="20"/>
    </row>
    <row r="297" spans="7:20" x14ac:dyDescent="0.25">
      <c r="G297" s="152"/>
      <c r="H297" s="23"/>
      <c r="I297" s="23"/>
      <c r="J297" s="20"/>
      <c r="K297" s="20"/>
      <c r="L297" s="20"/>
      <c r="M297" s="20"/>
      <c r="N297" s="20"/>
      <c r="O297" s="20"/>
      <c r="P297" s="20"/>
      <c r="Q297" s="20"/>
      <c r="R297" s="20"/>
      <c r="S297" s="20"/>
      <c r="T297" s="20"/>
    </row>
    <row r="298" spans="7:20" x14ac:dyDescent="0.25">
      <c r="G298" s="152"/>
      <c r="H298" s="23"/>
      <c r="I298" s="23"/>
      <c r="J298" s="20"/>
      <c r="K298" s="20"/>
      <c r="L298" s="20"/>
      <c r="M298" s="20"/>
      <c r="N298" s="20"/>
      <c r="O298" s="20"/>
      <c r="P298" s="20"/>
      <c r="Q298" s="20"/>
      <c r="R298" s="20"/>
      <c r="S298" s="20"/>
      <c r="T298" s="20"/>
    </row>
    <row r="299" spans="7:20" x14ac:dyDescent="0.25">
      <c r="G299" s="152"/>
      <c r="H299" s="23"/>
      <c r="I299" s="23"/>
      <c r="J299" s="20"/>
      <c r="K299" s="20"/>
      <c r="L299" s="20"/>
      <c r="M299" s="20"/>
      <c r="N299" s="20"/>
      <c r="O299" s="20"/>
      <c r="P299" s="20"/>
      <c r="Q299" s="20"/>
      <c r="R299" s="20"/>
      <c r="S299" s="20"/>
      <c r="T299" s="20"/>
    </row>
    <row r="300" spans="7:20" x14ac:dyDescent="0.25">
      <c r="G300" s="152"/>
      <c r="H300" s="23"/>
      <c r="I300" s="23"/>
      <c r="J300" s="20"/>
      <c r="K300" s="20"/>
      <c r="L300" s="20"/>
      <c r="M300" s="20"/>
      <c r="N300" s="20"/>
      <c r="O300" s="20"/>
      <c r="P300" s="20"/>
      <c r="Q300" s="20"/>
      <c r="R300" s="20"/>
      <c r="S300" s="20"/>
      <c r="T300" s="20"/>
    </row>
    <row r="301" spans="7:20" x14ac:dyDescent="0.25">
      <c r="G301" s="152"/>
      <c r="H301" s="23"/>
      <c r="I301" s="23"/>
      <c r="J301" s="20"/>
      <c r="K301" s="20"/>
      <c r="L301" s="20"/>
      <c r="M301" s="20"/>
      <c r="N301" s="20"/>
      <c r="O301" s="20"/>
      <c r="P301" s="20"/>
      <c r="Q301" s="20"/>
      <c r="R301" s="20"/>
      <c r="S301" s="20"/>
      <c r="T301" s="20"/>
    </row>
    <row r="302" spans="7:20" x14ac:dyDescent="0.25">
      <c r="G302" s="152"/>
      <c r="H302" s="23"/>
      <c r="I302" s="23"/>
      <c r="J302" s="20"/>
      <c r="K302" s="20"/>
      <c r="L302" s="20"/>
      <c r="M302" s="20"/>
      <c r="N302" s="20"/>
      <c r="O302" s="20"/>
      <c r="P302" s="20"/>
      <c r="Q302" s="20"/>
      <c r="R302" s="20"/>
      <c r="S302" s="20"/>
      <c r="T302" s="20"/>
    </row>
    <row r="303" spans="7:20" x14ac:dyDescent="0.25">
      <c r="G303" s="152"/>
      <c r="H303" s="23"/>
      <c r="I303" s="23"/>
      <c r="J303" s="20"/>
      <c r="K303" s="20"/>
      <c r="L303" s="20"/>
      <c r="M303" s="20"/>
      <c r="N303" s="20"/>
      <c r="O303" s="20"/>
      <c r="P303" s="20"/>
      <c r="Q303" s="20"/>
      <c r="R303" s="20"/>
      <c r="S303" s="20"/>
      <c r="T303" s="20"/>
    </row>
    <row r="304" spans="7:20" x14ac:dyDescent="0.25">
      <c r="G304" s="152"/>
      <c r="H304" s="23"/>
      <c r="I304" s="23"/>
      <c r="J304" s="20"/>
      <c r="K304" s="20"/>
      <c r="L304" s="20"/>
      <c r="M304" s="20"/>
      <c r="N304" s="20"/>
      <c r="O304" s="20"/>
      <c r="P304" s="20"/>
      <c r="Q304" s="20"/>
      <c r="R304" s="20"/>
      <c r="S304" s="20"/>
      <c r="T304" s="20"/>
    </row>
    <row r="305" spans="7:20" x14ac:dyDescent="0.25">
      <c r="G305" s="152"/>
      <c r="H305" s="23"/>
      <c r="I305" s="23"/>
      <c r="J305" s="20"/>
      <c r="K305" s="20"/>
      <c r="L305" s="20"/>
      <c r="M305" s="20"/>
      <c r="N305" s="20"/>
      <c r="O305" s="20"/>
      <c r="P305" s="20"/>
      <c r="Q305" s="20"/>
      <c r="R305" s="20"/>
      <c r="S305" s="20"/>
      <c r="T305" s="20"/>
    </row>
    <row r="306" spans="7:20" x14ac:dyDescent="0.25">
      <c r="G306" s="152"/>
      <c r="H306" s="23"/>
      <c r="I306" s="23"/>
      <c r="J306" s="20"/>
      <c r="K306" s="20"/>
      <c r="L306" s="20"/>
      <c r="M306" s="20"/>
      <c r="N306" s="20"/>
      <c r="O306" s="20"/>
      <c r="P306" s="20"/>
      <c r="Q306" s="20"/>
      <c r="R306" s="20"/>
      <c r="S306" s="20"/>
      <c r="T306" s="20"/>
    </row>
    <row r="307" spans="7:20" x14ac:dyDescent="0.25">
      <c r="G307" s="152"/>
      <c r="H307" s="23"/>
      <c r="I307" s="23"/>
      <c r="J307" s="20"/>
      <c r="K307" s="20"/>
      <c r="L307" s="20"/>
      <c r="M307" s="20"/>
      <c r="N307" s="20"/>
      <c r="O307" s="20"/>
      <c r="P307" s="20"/>
      <c r="Q307" s="20"/>
      <c r="R307" s="20"/>
      <c r="S307" s="20"/>
      <c r="T307" s="20"/>
    </row>
    <row r="308" spans="7:20" x14ac:dyDescent="0.25">
      <c r="G308" s="152"/>
      <c r="H308" s="23"/>
      <c r="I308" s="23"/>
      <c r="J308" s="20"/>
      <c r="K308" s="20"/>
      <c r="L308" s="20"/>
      <c r="M308" s="20"/>
      <c r="N308" s="20"/>
      <c r="O308" s="20"/>
      <c r="P308" s="20"/>
      <c r="Q308" s="20"/>
      <c r="R308" s="20"/>
      <c r="S308" s="20"/>
      <c r="T308" s="20"/>
    </row>
    <row r="309" spans="7:20" x14ac:dyDescent="0.25">
      <c r="G309" s="152"/>
      <c r="H309" s="23"/>
      <c r="I309" s="23"/>
      <c r="J309" s="20"/>
      <c r="K309" s="20"/>
      <c r="L309" s="20"/>
      <c r="M309" s="20"/>
      <c r="N309" s="20"/>
      <c r="O309" s="20"/>
      <c r="P309" s="20"/>
      <c r="Q309" s="20"/>
      <c r="R309" s="20"/>
      <c r="S309" s="20"/>
      <c r="T309" s="20"/>
    </row>
    <row r="310" spans="7:20" x14ac:dyDescent="0.25">
      <c r="G310" s="152"/>
      <c r="H310" s="23"/>
      <c r="I310" s="23"/>
      <c r="J310" s="20"/>
      <c r="K310" s="20"/>
      <c r="L310" s="20"/>
      <c r="M310" s="20"/>
      <c r="N310" s="20"/>
      <c r="O310" s="20"/>
      <c r="P310" s="20"/>
      <c r="Q310" s="20"/>
      <c r="R310" s="20"/>
      <c r="S310" s="20"/>
      <c r="T310" s="20"/>
    </row>
    <row r="311" spans="7:20" x14ac:dyDescent="0.25">
      <c r="G311" s="152"/>
      <c r="H311" s="23"/>
      <c r="I311" s="23"/>
      <c r="J311" s="20"/>
      <c r="K311" s="20"/>
      <c r="L311" s="20"/>
      <c r="M311" s="20"/>
      <c r="N311" s="20"/>
      <c r="O311" s="20"/>
      <c r="P311" s="20"/>
      <c r="Q311" s="20"/>
      <c r="R311" s="20"/>
      <c r="S311" s="20"/>
      <c r="T311" s="20"/>
    </row>
    <row r="312" spans="7:20" x14ac:dyDescent="0.25">
      <c r="G312" s="152"/>
      <c r="H312" s="23"/>
      <c r="I312" s="23"/>
      <c r="J312" s="20"/>
      <c r="K312" s="20"/>
      <c r="L312" s="20"/>
      <c r="M312" s="20"/>
      <c r="N312" s="20"/>
      <c r="O312" s="20"/>
      <c r="P312" s="20"/>
      <c r="Q312" s="20"/>
      <c r="R312" s="20"/>
      <c r="S312" s="20"/>
      <c r="T312" s="20"/>
    </row>
    <row r="313" spans="7:20" x14ac:dyDescent="0.25">
      <c r="G313" s="152"/>
      <c r="H313" s="23"/>
      <c r="I313" s="23"/>
      <c r="J313" s="20"/>
      <c r="K313" s="20"/>
      <c r="L313" s="20"/>
      <c r="M313" s="20"/>
      <c r="N313" s="20"/>
      <c r="O313" s="20"/>
      <c r="P313" s="20"/>
      <c r="Q313" s="20"/>
      <c r="R313" s="20"/>
      <c r="S313" s="20"/>
      <c r="T313" s="20"/>
    </row>
    <row r="314" spans="7:20" x14ac:dyDescent="0.25">
      <c r="G314" s="152"/>
      <c r="H314" s="23"/>
      <c r="I314" s="23"/>
      <c r="J314" s="20"/>
      <c r="K314" s="20"/>
      <c r="L314" s="20"/>
      <c r="M314" s="20"/>
      <c r="N314" s="20"/>
      <c r="O314" s="20"/>
      <c r="P314" s="20"/>
      <c r="Q314" s="20"/>
      <c r="R314" s="20"/>
      <c r="S314" s="20"/>
      <c r="T314" s="20"/>
    </row>
    <row r="315" spans="7:20" x14ac:dyDescent="0.25">
      <c r="G315" s="152"/>
      <c r="H315" s="23"/>
      <c r="I315" s="23"/>
      <c r="J315" s="20"/>
      <c r="K315" s="20"/>
      <c r="L315" s="20"/>
      <c r="M315" s="20"/>
      <c r="N315" s="20"/>
      <c r="O315" s="20"/>
      <c r="P315" s="20"/>
      <c r="Q315" s="20"/>
      <c r="R315" s="20"/>
      <c r="S315" s="20"/>
      <c r="T315" s="20"/>
    </row>
    <row r="316" spans="7:20" x14ac:dyDescent="0.25">
      <c r="G316" s="152"/>
      <c r="H316" s="23"/>
      <c r="I316" s="23"/>
      <c r="J316" s="20"/>
      <c r="K316" s="20"/>
      <c r="L316" s="20"/>
      <c r="M316" s="20"/>
      <c r="N316" s="20"/>
      <c r="O316" s="20"/>
      <c r="P316" s="20"/>
      <c r="Q316" s="20"/>
      <c r="R316" s="20"/>
      <c r="S316" s="20"/>
      <c r="T316" s="20"/>
    </row>
    <row r="317" spans="7:20" x14ac:dyDescent="0.25">
      <c r="G317" s="152"/>
      <c r="H317" s="23"/>
      <c r="I317" s="23"/>
      <c r="J317" s="20"/>
      <c r="K317" s="20"/>
      <c r="L317" s="20"/>
      <c r="M317" s="20"/>
      <c r="N317" s="20"/>
      <c r="O317" s="20"/>
      <c r="P317" s="20"/>
      <c r="Q317" s="20"/>
      <c r="R317" s="20"/>
      <c r="S317" s="20"/>
      <c r="T317" s="20"/>
    </row>
    <row r="318" spans="7:20" x14ac:dyDescent="0.25">
      <c r="G318" s="152"/>
      <c r="H318" s="23"/>
      <c r="I318" s="23"/>
      <c r="J318" s="20"/>
      <c r="K318" s="20"/>
      <c r="L318" s="20"/>
      <c r="M318" s="20"/>
      <c r="N318" s="20"/>
      <c r="O318" s="20"/>
      <c r="P318" s="20"/>
      <c r="Q318" s="20"/>
      <c r="R318" s="20"/>
      <c r="S318" s="20"/>
      <c r="T318" s="20"/>
    </row>
    <row r="319" spans="7:20" x14ac:dyDescent="0.25">
      <c r="G319" s="152"/>
      <c r="H319" s="23"/>
      <c r="I319" s="23"/>
      <c r="J319" s="20"/>
      <c r="K319" s="20"/>
      <c r="L319" s="20"/>
      <c r="M319" s="20"/>
      <c r="N319" s="20"/>
      <c r="O319" s="20"/>
      <c r="P319" s="20"/>
      <c r="Q319" s="20"/>
      <c r="R319" s="20"/>
      <c r="S319" s="20"/>
      <c r="T319" s="20"/>
    </row>
    <row r="320" spans="7:20" x14ac:dyDescent="0.25">
      <c r="G320" s="152"/>
      <c r="H320" s="23"/>
      <c r="I320" s="23"/>
      <c r="J320" s="20"/>
      <c r="K320" s="20"/>
      <c r="L320" s="20"/>
      <c r="M320" s="20"/>
      <c r="N320" s="20"/>
      <c r="O320" s="20"/>
      <c r="P320" s="20"/>
      <c r="Q320" s="20"/>
      <c r="R320" s="20"/>
      <c r="S320" s="20"/>
      <c r="T320" s="20"/>
    </row>
    <row r="321" spans="7:20" x14ac:dyDescent="0.25">
      <c r="G321" s="152"/>
      <c r="H321" s="23"/>
      <c r="I321" s="23"/>
      <c r="J321" s="20"/>
      <c r="K321" s="20"/>
      <c r="L321" s="20"/>
      <c r="M321" s="20"/>
      <c r="N321" s="20"/>
      <c r="O321" s="20"/>
      <c r="P321" s="20"/>
      <c r="Q321" s="20"/>
      <c r="R321" s="20"/>
      <c r="S321" s="20"/>
      <c r="T321" s="20"/>
    </row>
    <row r="322" spans="7:20" x14ac:dyDescent="0.25">
      <c r="G322" s="152"/>
      <c r="H322" s="23"/>
      <c r="I322" s="23"/>
      <c r="J322" s="20"/>
      <c r="K322" s="20"/>
      <c r="L322" s="20"/>
      <c r="M322" s="20"/>
      <c r="N322" s="20"/>
      <c r="O322" s="20"/>
      <c r="P322" s="20"/>
      <c r="Q322" s="20"/>
      <c r="R322" s="20"/>
      <c r="S322" s="20"/>
      <c r="T322" s="20"/>
    </row>
    <row r="323" spans="7:20" x14ac:dyDescent="0.25">
      <c r="G323" s="152"/>
      <c r="H323" s="23"/>
      <c r="I323" s="23"/>
      <c r="J323" s="20"/>
      <c r="K323" s="20"/>
      <c r="L323" s="20"/>
      <c r="M323" s="20"/>
      <c r="N323" s="20"/>
      <c r="O323" s="20"/>
      <c r="P323" s="20"/>
      <c r="Q323" s="20"/>
      <c r="R323" s="20"/>
      <c r="S323" s="20"/>
      <c r="T323" s="20"/>
    </row>
    <row r="324" spans="7:20" x14ac:dyDescent="0.25">
      <c r="G324" s="152"/>
      <c r="H324" s="23"/>
      <c r="I324" s="23"/>
      <c r="J324" s="20"/>
      <c r="K324" s="20"/>
      <c r="L324" s="20"/>
      <c r="M324" s="20"/>
      <c r="N324" s="20"/>
      <c r="O324" s="20"/>
      <c r="P324" s="20"/>
      <c r="Q324" s="20"/>
      <c r="R324" s="20"/>
      <c r="S324" s="20"/>
      <c r="T324" s="20"/>
    </row>
    <row r="325" spans="7:20" x14ac:dyDescent="0.25">
      <c r="G325" s="152"/>
      <c r="H325" s="23"/>
      <c r="I325" s="23"/>
      <c r="J325" s="20"/>
      <c r="K325" s="20"/>
      <c r="L325" s="20"/>
      <c r="M325" s="20"/>
      <c r="N325" s="20"/>
      <c r="O325" s="20"/>
      <c r="P325" s="20"/>
      <c r="Q325" s="20"/>
      <c r="R325" s="20"/>
      <c r="S325" s="20"/>
      <c r="T325" s="20"/>
    </row>
    <row r="326" spans="7:20" x14ac:dyDescent="0.25">
      <c r="G326" s="152"/>
      <c r="H326" s="23"/>
      <c r="I326" s="23"/>
      <c r="J326" s="20"/>
      <c r="K326" s="20"/>
      <c r="L326" s="20"/>
      <c r="M326" s="20"/>
      <c r="N326" s="20"/>
      <c r="O326" s="20"/>
      <c r="P326" s="20"/>
      <c r="Q326" s="20"/>
      <c r="R326" s="20"/>
      <c r="S326" s="20"/>
      <c r="T326" s="20"/>
    </row>
    <row r="327" spans="7:20" x14ac:dyDescent="0.25">
      <c r="G327" s="152"/>
      <c r="H327" s="23"/>
      <c r="I327" s="23"/>
      <c r="J327" s="20"/>
      <c r="K327" s="20"/>
      <c r="L327" s="20"/>
      <c r="M327" s="20"/>
      <c r="N327" s="20"/>
      <c r="O327" s="20"/>
      <c r="P327" s="20"/>
      <c r="Q327" s="20"/>
      <c r="R327" s="20"/>
      <c r="S327" s="20"/>
      <c r="T327" s="20"/>
    </row>
    <row r="328" spans="7:20" x14ac:dyDescent="0.25">
      <c r="G328" s="152"/>
      <c r="H328" s="23"/>
      <c r="I328" s="23"/>
      <c r="J328" s="20"/>
      <c r="K328" s="20"/>
      <c r="L328" s="20"/>
      <c r="M328" s="20"/>
      <c r="N328" s="20"/>
      <c r="O328" s="20"/>
      <c r="P328" s="20"/>
      <c r="Q328" s="20"/>
      <c r="R328" s="20"/>
      <c r="S328" s="20"/>
      <c r="T328" s="20"/>
    </row>
    <row r="329" spans="7:20" x14ac:dyDescent="0.25">
      <c r="G329" s="152"/>
      <c r="H329" s="23"/>
      <c r="I329" s="23"/>
      <c r="J329" s="20"/>
      <c r="K329" s="20"/>
      <c r="L329" s="20"/>
      <c r="M329" s="20"/>
      <c r="N329" s="20"/>
      <c r="O329" s="20"/>
      <c r="P329" s="20"/>
      <c r="Q329" s="20"/>
      <c r="R329" s="20"/>
      <c r="S329" s="20"/>
      <c r="T329" s="20"/>
    </row>
    <row r="330" spans="7:20" x14ac:dyDescent="0.25">
      <c r="G330" s="152"/>
      <c r="H330" s="23"/>
      <c r="I330" s="23"/>
      <c r="J330" s="20"/>
      <c r="K330" s="20"/>
      <c r="L330" s="20"/>
      <c r="M330" s="20"/>
      <c r="N330" s="20"/>
      <c r="O330" s="20"/>
      <c r="P330" s="20"/>
      <c r="Q330" s="20"/>
      <c r="R330" s="20"/>
      <c r="S330" s="20"/>
      <c r="T330" s="20"/>
    </row>
    <row r="331" spans="7:20" x14ac:dyDescent="0.25">
      <c r="G331" s="152"/>
      <c r="H331" s="23"/>
      <c r="I331" s="23"/>
      <c r="J331" s="20"/>
      <c r="K331" s="20"/>
      <c r="L331" s="20"/>
      <c r="M331" s="20"/>
      <c r="N331" s="20"/>
      <c r="O331" s="20"/>
      <c r="P331" s="20"/>
      <c r="Q331" s="20"/>
      <c r="R331" s="20"/>
      <c r="S331" s="20"/>
      <c r="T331" s="20"/>
    </row>
    <row r="332" spans="7:20" x14ac:dyDescent="0.25">
      <c r="G332" s="152"/>
      <c r="H332" s="23"/>
      <c r="I332" s="23"/>
      <c r="J332" s="20"/>
      <c r="K332" s="20"/>
      <c r="L332" s="20"/>
      <c r="M332" s="20"/>
      <c r="N332" s="20"/>
      <c r="O332" s="20"/>
      <c r="P332" s="20"/>
      <c r="Q332" s="20"/>
      <c r="R332" s="20"/>
      <c r="S332" s="20"/>
      <c r="T332" s="20"/>
    </row>
    <row r="333" spans="7:20" x14ac:dyDescent="0.25">
      <c r="G333" s="152"/>
      <c r="H333" s="23"/>
      <c r="I333" s="23"/>
      <c r="J333" s="20"/>
      <c r="K333" s="20"/>
      <c r="L333" s="20"/>
      <c r="M333" s="20"/>
      <c r="N333" s="20"/>
      <c r="O333" s="20"/>
      <c r="P333" s="20"/>
      <c r="Q333" s="20"/>
      <c r="R333" s="20"/>
      <c r="S333" s="20"/>
      <c r="T333" s="20"/>
    </row>
    <row r="334" spans="7:20" x14ac:dyDescent="0.25">
      <c r="G334" s="152"/>
      <c r="H334" s="23"/>
      <c r="I334" s="23"/>
      <c r="J334" s="20"/>
      <c r="K334" s="20"/>
      <c r="L334" s="20"/>
      <c r="M334" s="20"/>
      <c r="N334" s="20"/>
      <c r="O334" s="20"/>
      <c r="P334" s="20"/>
      <c r="Q334" s="20"/>
      <c r="R334" s="20"/>
      <c r="S334" s="20"/>
      <c r="T334" s="20"/>
    </row>
    <row r="335" spans="7:20" x14ac:dyDescent="0.25">
      <c r="G335" s="152"/>
      <c r="H335" s="23"/>
      <c r="I335" s="23"/>
      <c r="J335" s="20"/>
      <c r="K335" s="20"/>
      <c r="L335" s="20"/>
      <c r="M335" s="20"/>
      <c r="N335" s="20"/>
      <c r="O335" s="20"/>
      <c r="P335" s="20"/>
      <c r="Q335" s="20"/>
      <c r="R335" s="20"/>
      <c r="S335" s="20"/>
      <c r="T335" s="20"/>
    </row>
    <row r="336" spans="7:20" x14ac:dyDescent="0.25">
      <c r="G336" s="152"/>
      <c r="H336" s="23"/>
      <c r="I336" s="23"/>
      <c r="J336" s="20"/>
      <c r="K336" s="20"/>
      <c r="L336" s="20"/>
      <c r="M336" s="20"/>
      <c r="N336" s="20"/>
      <c r="O336" s="20"/>
      <c r="P336" s="20"/>
      <c r="Q336" s="20"/>
      <c r="R336" s="20"/>
      <c r="S336" s="20"/>
      <c r="T336" s="20"/>
    </row>
    <row r="337" spans="7:20" x14ac:dyDescent="0.25">
      <c r="G337" s="152"/>
      <c r="H337" s="23"/>
      <c r="I337" s="23"/>
      <c r="J337" s="20"/>
      <c r="K337" s="20"/>
      <c r="L337" s="20"/>
      <c r="M337" s="20"/>
      <c r="N337" s="20"/>
      <c r="O337" s="20"/>
      <c r="P337" s="20"/>
      <c r="Q337" s="20"/>
      <c r="R337" s="20"/>
      <c r="S337" s="20"/>
      <c r="T337" s="20"/>
    </row>
    <row r="338" spans="7:20" x14ac:dyDescent="0.25">
      <c r="G338" s="152"/>
      <c r="H338" s="23"/>
      <c r="I338" s="23"/>
      <c r="J338" s="20"/>
      <c r="K338" s="20"/>
      <c r="L338" s="20"/>
      <c r="M338" s="20"/>
      <c r="N338" s="20"/>
      <c r="O338" s="20"/>
      <c r="P338" s="20"/>
      <c r="Q338" s="20"/>
      <c r="R338" s="20"/>
      <c r="S338" s="20"/>
      <c r="T338" s="20"/>
    </row>
    <row r="339" spans="7:20" x14ac:dyDescent="0.25">
      <c r="G339" s="152"/>
      <c r="H339" s="23"/>
      <c r="I339" s="23"/>
      <c r="J339" s="20"/>
      <c r="K339" s="20"/>
      <c r="L339" s="20"/>
      <c r="M339" s="20"/>
      <c r="N339" s="20"/>
      <c r="O339" s="20"/>
      <c r="P339" s="20"/>
      <c r="Q339" s="20"/>
      <c r="R339" s="20"/>
      <c r="S339" s="20"/>
      <c r="T339" s="20"/>
    </row>
    <row r="340" spans="7:20" x14ac:dyDescent="0.25">
      <c r="G340" s="152"/>
      <c r="H340" s="23"/>
      <c r="I340" s="23"/>
      <c r="J340" s="20"/>
      <c r="K340" s="20"/>
      <c r="L340" s="20"/>
      <c r="M340" s="20"/>
      <c r="N340" s="20"/>
      <c r="O340" s="20"/>
      <c r="P340" s="20"/>
      <c r="Q340" s="20"/>
      <c r="R340" s="20"/>
      <c r="S340" s="20"/>
      <c r="T340" s="20"/>
    </row>
    <row r="341" spans="7:20" x14ac:dyDescent="0.25">
      <c r="G341" s="152"/>
      <c r="H341" s="23"/>
      <c r="I341" s="23"/>
      <c r="J341" s="20"/>
      <c r="K341" s="20"/>
      <c r="L341" s="20"/>
      <c r="M341" s="20"/>
      <c r="N341" s="20"/>
      <c r="O341" s="20"/>
      <c r="P341" s="20"/>
      <c r="Q341" s="20"/>
      <c r="R341" s="20"/>
      <c r="S341" s="20"/>
      <c r="T341" s="20"/>
    </row>
    <row r="342" spans="7:20" x14ac:dyDescent="0.25">
      <c r="G342" s="152"/>
      <c r="H342" s="23"/>
      <c r="I342" s="23"/>
      <c r="J342" s="20"/>
      <c r="K342" s="20"/>
      <c r="L342" s="20"/>
      <c r="M342" s="20"/>
      <c r="N342" s="20"/>
      <c r="O342" s="20"/>
      <c r="P342" s="20"/>
      <c r="Q342" s="20"/>
      <c r="R342" s="20"/>
      <c r="S342" s="20"/>
      <c r="T342" s="20"/>
    </row>
    <row r="343" spans="7:20" x14ac:dyDescent="0.25">
      <c r="G343" s="152"/>
      <c r="H343" s="23"/>
      <c r="I343" s="23"/>
      <c r="J343" s="20"/>
      <c r="K343" s="20"/>
      <c r="L343" s="20"/>
      <c r="M343" s="20"/>
      <c r="N343" s="20"/>
      <c r="O343" s="20"/>
      <c r="P343" s="20"/>
      <c r="Q343" s="20"/>
      <c r="R343" s="20"/>
      <c r="S343" s="20"/>
      <c r="T343" s="20"/>
    </row>
    <row r="344" spans="7:20" x14ac:dyDescent="0.25">
      <c r="G344" s="152"/>
      <c r="H344" s="23"/>
      <c r="I344" s="23"/>
      <c r="J344" s="20"/>
      <c r="K344" s="20"/>
      <c r="L344" s="20"/>
      <c r="M344" s="20"/>
      <c r="N344" s="20"/>
      <c r="O344" s="20"/>
      <c r="P344" s="20"/>
      <c r="Q344" s="20"/>
      <c r="R344" s="20"/>
      <c r="S344" s="20"/>
      <c r="T344" s="20"/>
    </row>
    <row r="345" spans="7:20" x14ac:dyDescent="0.25">
      <c r="G345" s="152"/>
      <c r="H345" s="23"/>
      <c r="I345" s="23"/>
      <c r="J345" s="20"/>
      <c r="K345" s="20"/>
      <c r="L345" s="20"/>
      <c r="M345" s="20"/>
      <c r="N345" s="20"/>
      <c r="O345" s="20"/>
      <c r="P345" s="20"/>
      <c r="Q345" s="20"/>
      <c r="R345" s="20"/>
      <c r="S345" s="20"/>
      <c r="T345" s="20"/>
    </row>
    <row r="346" spans="7:20" x14ac:dyDescent="0.25">
      <c r="G346" s="152"/>
      <c r="H346" s="23"/>
      <c r="I346" s="23"/>
      <c r="J346" s="20"/>
      <c r="K346" s="20"/>
      <c r="L346" s="20"/>
      <c r="M346" s="20"/>
      <c r="N346" s="20"/>
      <c r="O346" s="20"/>
      <c r="P346" s="20"/>
      <c r="Q346" s="20"/>
      <c r="R346" s="20"/>
      <c r="S346" s="20"/>
      <c r="T346" s="20"/>
    </row>
    <row r="347" spans="7:20" x14ac:dyDescent="0.25">
      <c r="G347" s="152"/>
      <c r="H347" s="23"/>
      <c r="I347" s="23"/>
      <c r="J347" s="20"/>
      <c r="K347" s="20"/>
      <c r="L347" s="20"/>
      <c r="M347" s="20"/>
      <c r="N347" s="20"/>
      <c r="O347" s="20"/>
      <c r="P347" s="20"/>
      <c r="Q347" s="20"/>
      <c r="R347" s="20"/>
      <c r="S347" s="20"/>
      <c r="T347" s="20"/>
    </row>
    <row r="348" spans="7:20" x14ac:dyDescent="0.25">
      <c r="G348" s="152"/>
      <c r="H348" s="23"/>
      <c r="I348" s="23"/>
      <c r="J348" s="20"/>
      <c r="K348" s="20"/>
      <c r="L348" s="20"/>
      <c r="M348" s="20"/>
      <c r="N348" s="20"/>
      <c r="O348" s="20"/>
      <c r="P348" s="20"/>
      <c r="Q348" s="20"/>
      <c r="R348" s="20"/>
      <c r="S348" s="20"/>
      <c r="T348" s="20"/>
    </row>
    <row r="349" spans="7:20" x14ac:dyDescent="0.25">
      <c r="G349" s="152"/>
      <c r="H349" s="23"/>
      <c r="I349" s="23"/>
      <c r="J349" s="20"/>
      <c r="K349" s="20"/>
      <c r="L349" s="20"/>
      <c r="M349" s="20"/>
      <c r="N349" s="20"/>
      <c r="O349" s="20"/>
      <c r="P349" s="20"/>
      <c r="Q349" s="20"/>
      <c r="R349" s="20"/>
      <c r="S349" s="20"/>
      <c r="T349" s="20"/>
    </row>
    <row r="350" spans="7:20" x14ac:dyDescent="0.25">
      <c r="G350" s="152"/>
      <c r="H350" s="23"/>
      <c r="I350" s="23"/>
      <c r="J350" s="20"/>
      <c r="K350" s="20"/>
      <c r="L350" s="20"/>
      <c r="M350" s="20"/>
      <c r="N350" s="20"/>
      <c r="O350" s="20"/>
      <c r="P350" s="20"/>
      <c r="Q350" s="20"/>
      <c r="R350" s="20"/>
      <c r="S350" s="20"/>
      <c r="T350" s="20"/>
    </row>
    <row r="351" spans="7:20" x14ac:dyDescent="0.25">
      <c r="G351" s="152"/>
      <c r="H351" s="23"/>
      <c r="I351" s="23"/>
      <c r="J351" s="20"/>
      <c r="K351" s="20"/>
      <c r="L351" s="20"/>
      <c r="M351" s="20"/>
      <c r="N351" s="20"/>
      <c r="O351" s="20"/>
      <c r="P351" s="20"/>
      <c r="Q351" s="20"/>
      <c r="R351" s="20"/>
      <c r="S351" s="20"/>
      <c r="T351" s="20"/>
    </row>
    <row r="352" spans="7:20" x14ac:dyDescent="0.25">
      <c r="G352" s="152"/>
      <c r="H352" s="23"/>
      <c r="I352" s="23"/>
      <c r="J352" s="20"/>
      <c r="K352" s="20"/>
      <c r="L352" s="20"/>
      <c r="M352" s="20"/>
      <c r="N352" s="20"/>
      <c r="O352" s="20"/>
      <c r="P352" s="20"/>
      <c r="Q352" s="20"/>
      <c r="R352" s="20"/>
      <c r="S352" s="20"/>
      <c r="T352" s="20"/>
    </row>
    <row r="353" spans="7:20" x14ac:dyDescent="0.25">
      <c r="G353" s="152"/>
      <c r="H353" s="23"/>
      <c r="I353" s="23"/>
      <c r="J353" s="20"/>
      <c r="K353" s="20"/>
      <c r="L353" s="20"/>
      <c r="M353" s="20"/>
      <c r="N353" s="20"/>
      <c r="O353" s="20"/>
      <c r="P353" s="20"/>
      <c r="Q353" s="20"/>
      <c r="R353" s="20"/>
      <c r="S353" s="20"/>
      <c r="T353" s="20"/>
    </row>
    <row r="354" spans="7:20" x14ac:dyDescent="0.25">
      <c r="G354" s="152"/>
      <c r="H354" s="23"/>
      <c r="I354" s="23"/>
      <c r="J354" s="20"/>
      <c r="K354" s="20"/>
      <c r="L354" s="20"/>
      <c r="M354" s="20"/>
      <c r="N354" s="20"/>
      <c r="O354" s="20"/>
      <c r="P354" s="20"/>
      <c r="Q354" s="20"/>
      <c r="R354" s="20"/>
      <c r="S354" s="20"/>
      <c r="T354" s="20"/>
    </row>
    <row r="355" spans="7:20" x14ac:dyDescent="0.25">
      <c r="G355" s="152"/>
      <c r="H355" s="23"/>
      <c r="I355" s="23"/>
      <c r="J355" s="20"/>
      <c r="K355" s="20"/>
      <c r="L355" s="20"/>
      <c r="M355" s="20"/>
      <c r="N355" s="20"/>
      <c r="O355" s="20"/>
      <c r="P355" s="20"/>
      <c r="Q355" s="20"/>
      <c r="R355" s="20"/>
      <c r="S355" s="20"/>
      <c r="T355" s="20"/>
    </row>
    <row r="356" spans="7:20" x14ac:dyDescent="0.25">
      <c r="G356" s="152"/>
      <c r="H356" s="23"/>
      <c r="I356" s="23"/>
      <c r="J356" s="20"/>
      <c r="K356" s="20"/>
      <c r="L356" s="20"/>
      <c r="M356" s="20"/>
      <c r="N356" s="20"/>
      <c r="O356" s="20"/>
      <c r="P356" s="20"/>
      <c r="Q356" s="20"/>
      <c r="R356" s="20"/>
      <c r="S356" s="20"/>
      <c r="T356" s="20"/>
    </row>
    <row r="357" spans="7:20" x14ac:dyDescent="0.25">
      <c r="G357" s="152"/>
      <c r="H357" s="23"/>
      <c r="I357" s="23"/>
      <c r="J357" s="20"/>
      <c r="K357" s="20"/>
      <c r="L357" s="20"/>
      <c r="M357" s="20"/>
      <c r="N357" s="20"/>
      <c r="O357" s="20"/>
      <c r="P357" s="20"/>
      <c r="Q357" s="20"/>
      <c r="R357" s="20"/>
      <c r="S357" s="20"/>
      <c r="T357" s="20"/>
    </row>
    <row r="358" spans="7:20" x14ac:dyDescent="0.25">
      <c r="G358" s="152"/>
      <c r="H358" s="23"/>
      <c r="I358" s="23"/>
      <c r="J358" s="20"/>
      <c r="K358" s="20"/>
      <c r="L358" s="20"/>
      <c r="M358" s="20"/>
      <c r="N358" s="20"/>
      <c r="O358" s="20"/>
      <c r="P358" s="20"/>
      <c r="Q358" s="20"/>
      <c r="R358" s="20"/>
      <c r="S358" s="20"/>
      <c r="T358" s="20"/>
    </row>
    <row r="359" spans="7:20" x14ac:dyDescent="0.25">
      <c r="G359" s="152"/>
      <c r="H359" s="23"/>
      <c r="I359" s="23"/>
      <c r="J359" s="20"/>
      <c r="K359" s="20"/>
      <c r="L359" s="20"/>
      <c r="M359" s="20"/>
      <c r="N359" s="20"/>
      <c r="O359" s="20"/>
      <c r="P359" s="20"/>
      <c r="Q359" s="20"/>
      <c r="R359" s="20"/>
      <c r="S359" s="20"/>
      <c r="T359" s="20"/>
    </row>
    <row r="360" spans="7:20" x14ac:dyDescent="0.25">
      <c r="G360" s="152"/>
      <c r="H360" s="23"/>
      <c r="I360" s="23"/>
      <c r="J360" s="20"/>
      <c r="K360" s="20"/>
      <c r="L360" s="20"/>
      <c r="M360" s="20"/>
      <c r="N360" s="20"/>
      <c r="O360" s="20"/>
      <c r="P360" s="20"/>
      <c r="Q360" s="20"/>
      <c r="R360" s="20"/>
      <c r="S360" s="20"/>
      <c r="T360" s="20"/>
    </row>
    <row r="361" spans="7:20" x14ac:dyDescent="0.25">
      <c r="G361" s="152"/>
      <c r="H361" s="23"/>
      <c r="I361" s="23"/>
      <c r="J361" s="20"/>
      <c r="K361" s="20"/>
      <c r="L361" s="20"/>
      <c r="M361" s="20"/>
      <c r="N361" s="20"/>
      <c r="O361" s="20"/>
      <c r="P361" s="20"/>
      <c r="Q361" s="20"/>
      <c r="R361" s="20"/>
      <c r="S361" s="20"/>
      <c r="T361" s="20"/>
    </row>
    <row r="362" spans="7:20" x14ac:dyDescent="0.25">
      <c r="G362" s="152"/>
      <c r="H362" s="23"/>
      <c r="I362" s="23"/>
      <c r="J362" s="20"/>
      <c r="K362" s="20"/>
      <c r="L362" s="20"/>
      <c r="M362" s="20"/>
      <c r="N362" s="20"/>
      <c r="O362" s="20"/>
      <c r="P362" s="20"/>
      <c r="Q362" s="20"/>
      <c r="R362" s="20"/>
      <c r="S362" s="20"/>
      <c r="T362" s="20"/>
    </row>
    <row r="363" spans="7:20" x14ac:dyDescent="0.25">
      <c r="G363" s="152"/>
      <c r="H363" s="23"/>
      <c r="I363" s="23"/>
      <c r="J363" s="20"/>
      <c r="K363" s="20"/>
      <c r="L363" s="20"/>
      <c r="M363" s="20"/>
      <c r="N363" s="20"/>
      <c r="O363" s="20"/>
      <c r="P363" s="20"/>
      <c r="Q363" s="20"/>
      <c r="R363" s="20"/>
      <c r="S363" s="20"/>
      <c r="T363" s="20"/>
    </row>
    <row r="364" spans="7:20" x14ac:dyDescent="0.25">
      <c r="G364" s="152"/>
      <c r="H364" s="23"/>
      <c r="I364" s="23"/>
      <c r="J364" s="20"/>
      <c r="K364" s="20"/>
      <c r="L364" s="20"/>
      <c r="M364" s="20"/>
      <c r="N364" s="20"/>
      <c r="O364" s="20"/>
      <c r="P364" s="20"/>
      <c r="Q364" s="20"/>
      <c r="R364" s="20"/>
      <c r="S364" s="20"/>
      <c r="T364" s="20"/>
    </row>
    <row r="365" spans="7:20" x14ac:dyDescent="0.25">
      <c r="G365" s="152"/>
      <c r="H365" s="23"/>
      <c r="I365" s="23"/>
      <c r="J365" s="20"/>
      <c r="K365" s="20"/>
      <c r="L365" s="20"/>
      <c r="M365" s="20"/>
      <c r="N365" s="20"/>
      <c r="O365" s="20"/>
      <c r="P365" s="20"/>
      <c r="Q365" s="20"/>
      <c r="R365" s="20"/>
      <c r="S365" s="20"/>
      <c r="T365" s="20"/>
    </row>
    <row r="366" spans="7:20" x14ac:dyDescent="0.25">
      <c r="G366" s="152"/>
      <c r="H366" s="23"/>
      <c r="I366" s="23"/>
      <c r="J366" s="20"/>
      <c r="K366" s="20"/>
      <c r="L366" s="20"/>
      <c r="M366" s="20"/>
      <c r="N366" s="20"/>
      <c r="O366" s="20"/>
      <c r="P366" s="20"/>
      <c r="Q366" s="20"/>
      <c r="R366" s="20"/>
      <c r="S366" s="20"/>
      <c r="T366" s="20"/>
    </row>
    <row r="367" spans="7:20" x14ac:dyDescent="0.25">
      <c r="G367" s="152"/>
      <c r="H367" s="23"/>
      <c r="I367" s="23"/>
      <c r="J367" s="20"/>
      <c r="K367" s="20"/>
      <c r="L367" s="20"/>
      <c r="M367" s="20"/>
      <c r="N367" s="20"/>
      <c r="O367" s="20"/>
      <c r="P367" s="20"/>
      <c r="Q367" s="20"/>
      <c r="R367" s="20"/>
      <c r="S367" s="20"/>
      <c r="T367" s="20"/>
    </row>
    <row r="368" spans="7:20" x14ac:dyDescent="0.25">
      <c r="G368" s="152"/>
      <c r="H368" s="23"/>
      <c r="I368" s="23"/>
      <c r="J368" s="20"/>
      <c r="K368" s="20"/>
      <c r="L368" s="20"/>
      <c r="M368" s="20"/>
      <c r="N368" s="20"/>
      <c r="O368" s="20"/>
      <c r="P368" s="20"/>
      <c r="Q368" s="20"/>
      <c r="R368" s="20"/>
      <c r="S368" s="20"/>
      <c r="T368" s="20"/>
    </row>
    <row r="369" spans="7:20" x14ac:dyDescent="0.25">
      <c r="G369" s="152"/>
      <c r="H369" s="23"/>
      <c r="I369" s="23"/>
      <c r="J369" s="20"/>
      <c r="K369" s="20"/>
      <c r="L369" s="20"/>
      <c r="M369" s="20"/>
      <c r="N369" s="20"/>
      <c r="O369" s="20"/>
      <c r="P369" s="20"/>
      <c r="Q369" s="20"/>
      <c r="R369" s="20"/>
      <c r="S369" s="20"/>
      <c r="T369" s="20"/>
    </row>
    <row r="370" spans="7:20" x14ac:dyDescent="0.25">
      <c r="G370" s="152"/>
      <c r="H370" s="23"/>
      <c r="I370" s="23"/>
      <c r="J370" s="20"/>
      <c r="K370" s="20"/>
      <c r="L370" s="20"/>
      <c r="M370" s="20"/>
      <c r="N370" s="20"/>
      <c r="O370" s="20"/>
      <c r="P370" s="20"/>
      <c r="Q370" s="20"/>
      <c r="R370" s="20"/>
      <c r="S370" s="20"/>
      <c r="T370" s="20"/>
    </row>
    <row r="371" spans="7:20" x14ac:dyDescent="0.25">
      <c r="G371" s="152"/>
      <c r="H371" s="23"/>
      <c r="I371" s="23"/>
      <c r="J371" s="20"/>
      <c r="K371" s="20"/>
      <c r="L371" s="20"/>
      <c r="M371" s="20"/>
      <c r="N371" s="20"/>
      <c r="O371" s="20"/>
      <c r="P371" s="20"/>
      <c r="Q371" s="20"/>
      <c r="R371" s="20"/>
      <c r="S371" s="20"/>
      <c r="T371" s="20"/>
    </row>
    <row r="372" spans="7:20" x14ac:dyDescent="0.25">
      <c r="G372" s="152"/>
      <c r="H372" s="23"/>
      <c r="I372" s="23"/>
      <c r="J372" s="20"/>
      <c r="K372" s="20"/>
      <c r="L372" s="20"/>
      <c r="M372" s="20"/>
      <c r="N372" s="20"/>
      <c r="O372" s="20"/>
      <c r="P372" s="20"/>
      <c r="Q372" s="20"/>
      <c r="R372" s="20"/>
      <c r="S372" s="20"/>
      <c r="T372" s="20"/>
    </row>
    <row r="373" spans="7:20" x14ac:dyDescent="0.25">
      <c r="G373" s="152"/>
      <c r="H373" s="23"/>
      <c r="I373" s="23"/>
      <c r="J373" s="20"/>
      <c r="K373" s="20"/>
      <c r="L373" s="20"/>
      <c r="M373" s="20"/>
      <c r="N373" s="20"/>
      <c r="O373" s="20"/>
      <c r="P373" s="20"/>
      <c r="Q373" s="20"/>
      <c r="R373" s="20"/>
      <c r="S373" s="20"/>
      <c r="T373" s="20"/>
    </row>
    <row r="374" spans="7:20" x14ac:dyDescent="0.25">
      <c r="G374" s="152"/>
      <c r="H374" s="23"/>
      <c r="I374" s="23"/>
      <c r="J374" s="20"/>
      <c r="K374" s="20"/>
      <c r="L374" s="20"/>
      <c r="M374" s="20"/>
      <c r="N374" s="20"/>
      <c r="O374" s="20"/>
      <c r="P374" s="20"/>
      <c r="Q374" s="20"/>
      <c r="R374" s="20"/>
      <c r="S374" s="20"/>
      <c r="T374" s="20"/>
    </row>
    <row r="375" spans="7:20" x14ac:dyDescent="0.25">
      <c r="G375" s="152"/>
      <c r="H375" s="23"/>
      <c r="I375" s="23"/>
      <c r="J375" s="20"/>
      <c r="K375" s="20"/>
      <c r="L375" s="20"/>
      <c r="M375" s="20"/>
      <c r="N375" s="20"/>
      <c r="O375" s="20"/>
      <c r="P375" s="20"/>
      <c r="Q375" s="20"/>
      <c r="R375" s="20"/>
      <c r="S375" s="20"/>
      <c r="T375" s="20"/>
    </row>
    <row r="376" spans="7:20" x14ac:dyDescent="0.25">
      <c r="G376" s="152"/>
      <c r="H376" s="23"/>
      <c r="I376" s="23"/>
      <c r="J376" s="20"/>
      <c r="K376" s="20"/>
      <c r="L376" s="20"/>
      <c r="M376" s="20"/>
      <c r="N376" s="20"/>
      <c r="O376" s="20"/>
      <c r="P376" s="20"/>
      <c r="Q376" s="20"/>
      <c r="R376" s="20"/>
      <c r="S376" s="20"/>
      <c r="T376" s="20"/>
    </row>
    <row r="377" spans="7:20" x14ac:dyDescent="0.25">
      <c r="G377" s="152"/>
      <c r="H377" s="23"/>
      <c r="I377" s="23"/>
      <c r="J377" s="20"/>
      <c r="K377" s="20"/>
      <c r="L377" s="20"/>
      <c r="M377" s="20"/>
      <c r="N377" s="20"/>
      <c r="O377" s="20"/>
      <c r="P377" s="20"/>
      <c r="Q377" s="20"/>
      <c r="R377" s="20"/>
      <c r="S377" s="20"/>
      <c r="T377" s="20"/>
    </row>
    <row r="378" spans="7:20" x14ac:dyDescent="0.25">
      <c r="G378" s="152"/>
      <c r="H378" s="23"/>
      <c r="I378" s="23"/>
      <c r="J378" s="20"/>
      <c r="K378" s="20"/>
      <c r="L378" s="20"/>
      <c r="M378" s="20"/>
      <c r="N378" s="20"/>
      <c r="O378" s="20"/>
      <c r="P378" s="20"/>
      <c r="Q378" s="20"/>
      <c r="R378" s="20"/>
      <c r="S378" s="20"/>
      <c r="T378" s="20"/>
    </row>
    <row r="379" spans="7:20" x14ac:dyDescent="0.25">
      <c r="G379" s="152"/>
      <c r="H379" s="23"/>
      <c r="I379" s="23"/>
      <c r="J379" s="20"/>
      <c r="K379" s="20"/>
      <c r="L379" s="20"/>
      <c r="M379" s="20"/>
      <c r="N379" s="20"/>
      <c r="O379" s="20"/>
      <c r="P379" s="20"/>
      <c r="Q379" s="20"/>
      <c r="R379" s="20"/>
      <c r="S379" s="20"/>
      <c r="T379" s="20"/>
    </row>
    <row r="380" spans="7:20" x14ac:dyDescent="0.25">
      <c r="G380" s="152"/>
      <c r="H380" s="23"/>
      <c r="I380" s="23"/>
      <c r="J380" s="20"/>
      <c r="K380" s="20"/>
      <c r="L380" s="20"/>
      <c r="M380" s="20"/>
      <c r="N380" s="20"/>
      <c r="O380" s="20"/>
      <c r="P380" s="20"/>
      <c r="Q380" s="20"/>
      <c r="R380" s="20"/>
      <c r="S380" s="20"/>
      <c r="T380" s="20"/>
    </row>
    <row r="381" spans="7:20" x14ac:dyDescent="0.25">
      <c r="G381" s="152"/>
      <c r="H381" s="23"/>
      <c r="I381" s="23"/>
      <c r="J381" s="20"/>
      <c r="K381" s="20"/>
      <c r="L381" s="20"/>
      <c r="M381" s="20"/>
      <c r="N381" s="20"/>
      <c r="O381" s="20"/>
      <c r="P381" s="20"/>
      <c r="Q381" s="20"/>
      <c r="R381" s="20"/>
      <c r="S381" s="20"/>
      <c r="T381" s="20"/>
    </row>
    <row r="382" spans="7:20" x14ac:dyDescent="0.25">
      <c r="G382" s="152"/>
      <c r="H382" s="23"/>
      <c r="I382" s="23"/>
      <c r="J382" s="20"/>
      <c r="K382" s="20"/>
      <c r="L382" s="20"/>
      <c r="M382" s="20"/>
      <c r="N382" s="20"/>
      <c r="O382" s="20"/>
      <c r="P382" s="20"/>
      <c r="Q382" s="20"/>
      <c r="R382" s="20"/>
      <c r="S382" s="20"/>
      <c r="T382" s="20"/>
    </row>
    <row r="383" spans="7:20" x14ac:dyDescent="0.25">
      <c r="G383" s="152"/>
      <c r="H383" s="23"/>
      <c r="I383" s="23"/>
      <c r="J383" s="20"/>
      <c r="K383" s="20"/>
      <c r="L383" s="20"/>
      <c r="M383" s="20"/>
      <c r="N383" s="20"/>
      <c r="O383" s="20"/>
      <c r="P383" s="20"/>
      <c r="Q383" s="20"/>
      <c r="R383" s="20"/>
      <c r="S383" s="20"/>
      <c r="T383" s="20"/>
    </row>
    <row r="384" spans="7:20" x14ac:dyDescent="0.25">
      <c r="G384" s="152"/>
      <c r="H384" s="23"/>
      <c r="I384" s="23"/>
      <c r="J384" s="20"/>
      <c r="K384" s="20"/>
      <c r="L384" s="20"/>
      <c r="M384" s="20"/>
      <c r="N384" s="20"/>
      <c r="O384" s="20"/>
      <c r="P384" s="20"/>
      <c r="Q384" s="20"/>
      <c r="R384" s="20"/>
      <c r="S384" s="20"/>
      <c r="T384" s="20"/>
    </row>
    <row r="385" spans="7:20" x14ac:dyDescent="0.25">
      <c r="G385" s="152"/>
      <c r="H385" s="23"/>
      <c r="I385" s="23"/>
      <c r="J385" s="20"/>
      <c r="K385" s="20"/>
      <c r="L385" s="20"/>
      <c r="M385" s="20"/>
      <c r="N385" s="20"/>
      <c r="O385" s="20"/>
      <c r="P385" s="20"/>
      <c r="Q385" s="20"/>
      <c r="R385" s="20"/>
      <c r="S385" s="20"/>
      <c r="T385" s="20"/>
    </row>
    <row r="386" spans="7:20" x14ac:dyDescent="0.25">
      <c r="G386" s="152"/>
      <c r="H386" s="23"/>
      <c r="I386" s="23"/>
      <c r="J386" s="20"/>
      <c r="K386" s="20"/>
      <c r="L386" s="20"/>
      <c r="M386" s="20"/>
      <c r="N386" s="20"/>
      <c r="O386" s="20"/>
      <c r="P386" s="20"/>
      <c r="Q386" s="20"/>
      <c r="R386" s="20"/>
      <c r="S386" s="20"/>
      <c r="T386" s="20"/>
    </row>
    <row r="387" spans="7:20" x14ac:dyDescent="0.25">
      <c r="G387" s="152"/>
      <c r="H387" s="23"/>
      <c r="I387" s="23"/>
      <c r="J387" s="20"/>
      <c r="K387" s="20"/>
      <c r="L387" s="20"/>
      <c r="M387" s="20"/>
      <c r="N387" s="20"/>
      <c r="O387" s="20"/>
      <c r="P387" s="20"/>
      <c r="Q387" s="20"/>
      <c r="R387" s="20"/>
      <c r="S387" s="20"/>
      <c r="T387" s="20"/>
    </row>
    <row r="388" spans="7:20" x14ac:dyDescent="0.25">
      <c r="G388" s="152"/>
      <c r="H388" s="23"/>
      <c r="I388" s="23"/>
      <c r="J388" s="20"/>
      <c r="K388" s="20"/>
      <c r="L388" s="20"/>
      <c r="M388" s="20"/>
      <c r="N388" s="20"/>
      <c r="O388" s="20"/>
      <c r="P388" s="20"/>
      <c r="Q388" s="20"/>
      <c r="R388" s="20"/>
      <c r="S388" s="20"/>
      <c r="T388" s="20"/>
    </row>
    <row r="389" spans="7:20" x14ac:dyDescent="0.25">
      <c r="G389" s="152"/>
      <c r="H389" s="23"/>
      <c r="I389" s="23"/>
      <c r="J389" s="20"/>
      <c r="K389" s="20"/>
      <c r="L389" s="20"/>
      <c r="M389" s="20"/>
      <c r="N389" s="20"/>
      <c r="O389" s="20"/>
      <c r="P389" s="20"/>
      <c r="Q389" s="20"/>
      <c r="R389" s="20"/>
      <c r="S389" s="20"/>
      <c r="T389" s="20"/>
    </row>
    <row r="390" spans="7:20" x14ac:dyDescent="0.25">
      <c r="G390" s="152"/>
      <c r="H390" s="23"/>
      <c r="I390" s="23"/>
      <c r="J390" s="20"/>
      <c r="K390" s="20"/>
      <c r="L390" s="20"/>
      <c r="M390" s="20"/>
      <c r="N390" s="20"/>
      <c r="O390" s="20"/>
      <c r="P390" s="20"/>
      <c r="Q390" s="20"/>
      <c r="R390" s="20"/>
      <c r="S390" s="20"/>
      <c r="T390" s="20"/>
    </row>
    <row r="391" spans="7:20" x14ac:dyDescent="0.25">
      <c r="G391" s="152"/>
      <c r="H391" s="23"/>
      <c r="I391" s="23"/>
      <c r="J391" s="20"/>
      <c r="K391" s="20"/>
      <c r="L391" s="20"/>
      <c r="M391" s="20"/>
      <c r="N391" s="20"/>
      <c r="O391" s="20"/>
      <c r="P391" s="20"/>
      <c r="Q391" s="20"/>
      <c r="R391" s="20"/>
      <c r="S391" s="20"/>
      <c r="T391" s="20"/>
    </row>
    <row r="392" spans="7:20" x14ac:dyDescent="0.25">
      <c r="G392" s="152"/>
      <c r="H392" s="23"/>
      <c r="I392" s="23"/>
      <c r="J392" s="20"/>
      <c r="K392" s="20"/>
      <c r="L392" s="20"/>
      <c r="M392" s="20"/>
      <c r="N392" s="20"/>
      <c r="O392" s="20"/>
      <c r="P392" s="20"/>
      <c r="Q392" s="20"/>
      <c r="R392" s="20"/>
      <c r="S392" s="20"/>
      <c r="T392" s="20"/>
    </row>
    <row r="393" spans="7:20" x14ac:dyDescent="0.25">
      <c r="G393" s="152"/>
      <c r="H393" s="23"/>
      <c r="I393" s="23"/>
      <c r="J393" s="20"/>
      <c r="K393" s="20"/>
      <c r="L393" s="20"/>
      <c r="M393" s="20"/>
      <c r="N393" s="20"/>
      <c r="O393" s="20"/>
      <c r="P393" s="20"/>
      <c r="Q393" s="20"/>
      <c r="R393" s="20"/>
      <c r="S393" s="20"/>
      <c r="T393" s="20"/>
    </row>
    <row r="394" spans="7:20" x14ac:dyDescent="0.25">
      <c r="G394" s="152"/>
      <c r="H394" s="23"/>
      <c r="I394" s="23"/>
      <c r="J394" s="20"/>
      <c r="K394" s="20"/>
      <c r="L394" s="20"/>
      <c r="M394" s="20"/>
      <c r="N394" s="20"/>
      <c r="O394" s="20"/>
      <c r="P394" s="20"/>
      <c r="Q394" s="20"/>
      <c r="R394" s="20"/>
      <c r="S394" s="20"/>
      <c r="T394" s="20"/>
    </row>
    <row r="395" spans="7:20" x14ac:dyDescent="0.25">
      <c r="G395" s="152"/>
      <c r="H395" s="23"/>
      <c r="I395" s="23"/>
      <c r="J395" s="20"/>
      <c r="K395" s="20"/>
      <c r="L395" s="20"/>
      <c r="M395" s="20"/>
      <c r="N395" s="20"/>
      <c r="O395" s="20"/>
      <c r="P395" s="20"/>
      <c r="Q395" s="20"/>
      <c r="R395" s="20"/>
      <c r="S395" s="20"/>
      <c r="T395" s="20"/>
    </row>
    <row r="396" spans="7:20" x14ac:dyDescent="0.25">
      <c r="G396" s="152"/>
      <c r="H396" s="23"/>
      <c r="I396" s="23"/>
      <c r="J396" s="20"/>
      <c r="K396" s="20"/>
      <c r="L396" s="20"/>
      <c r="M396" s="20"/>
      <c r="N396" s="20"/>
      <c r="O396" s="20"/>
      <c r="P396" s="20"/>
      <c r="Q396" s="20"/>
      <c r="R396" s="20"/>
      <c r="S396" s="20"/>
      <c r="T396" s="20"/>
    </row>
    <row r="397" spans="7:20" x14ac:dyDescent="0.25">
      <c r="G397" s="152"/>
      <c r="H397" s="23"/>
      <c r="I397" s="23"/>
      <c r="J397" s="20"/>
      <c r="K397" s="20"/>
      <c r="L397" s="20"/>
      <c r="M397" s="20"/>
      <c r="N397" s="20"/>
      <c r="O397" s="20"/>
      <c r="P397" s="20"/>
      <c r="Q397" s="20"/>
      <c r="R397" s="20"/>
      <c r="S397" s="20"/>
      <c r="T397" s="20"/>
    </row>
    <row r="398" spans="7:20" x14ac:dyDescent="0.25">
      <c r="G398" s="152"/>
      <c r="H398" s="23"/>
      <c r="I398" s="23"/>
      <c r="J398" s="20"/>
      <c r="K398" s="20"/>
      <c r="L398" s="20"/>
      <c r="M398" s="20"/>
      <c r="N398" s="20"/>
      <c r="O398" s="20"/>
      <c r="P398" s="20"/>
      <c r="Q398" s="20"/>
      <c r="R398" s="20"/>
      <c r="S398" s="20"/>
      <c r="T398" s="20"/>
    </row>
    <row r="399" spans="7:20" x14ac:dyDescent="0.25">
      <c r="G399" s="152"/>
      <c r="H399" s="23"/>
      <c r="I399" s="23"/>
      <c r="J399" s="20"/>
      <c r="K399" s="20"/>
      <c r="L399" s="20"/>
      <c r="M399" s="20"/>
      <c r="N399" s="20"/>
      <c r="O399" s="20"/>
      <c r="P399" s="20"/>
      <c r="Q399" s="20"/>
      <c r="R399" s="20"/>
      <c r="S399" s="20"/>
      <c r="T399" s="20"/>
    </row>
    <row r="400" spans="7:20" x14ac:dyDescent="0.25">
      <c r="G400" s="152"/>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6">
        <v>0</v>
      </c>
    </row>
    <row r="600" spans="10:20" x14ac:dyDescent="0.25">
      <c r="K600" s="116">
        <v>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2" hidden="1" customWidth="1"/>
    <col min="2" max="2" width="5.42578125" style="115" hidden="1" customWidth="1"/>
    <col min="3" max="3" width="3.42578125" style="116" hidden="1" customWidth="1"/>
    <col min="4" max="4" width="18" style="116" customWidth="1"/>
    <col min="5" max="5" width="26.85546875" style="116" customWidth="1"/>
    <col min="6" max="6" width="17.85546875" style="144" customWidth="1"/>
    <col min="7" max="7" width="18" style="144" customWidth="1"/>
    <col min="8" max="9" width="19" style="116" customWidth="1"/>
    <col min="10" max="10" width="62.42578125" style="116" bestFit="1" customWidth="1"/>
    <col min="11" max="13" width="3.7109375" style="116" customWidth="1"/>
    <col min="14" max="16384" width="8.85546875" style="116"/>
  </cols>
  <sheetData>
    <row r="1" spans="1:13" s="18" customFormat="1" ht="111" customHeight="1" x14ac:dyDescent="0.35">
      <c r="A1" s="209"/>
      <c r="B1" s="129"/>
      <c r="D1" s="261"/>
      <c r="E1" s="261"/>
      <c r="F1" s="261"/>
      <c r="G1" s="261"/>
      <c r="H1" s="261"/>
      <c r="I1" s="261"/>
      <c r="J1" s="261"/>
      <c r="K1" s="261"/>
    </row>
    <row r="2" spans="1:13" s="18" customFormat="1" ht="37.5" hidden="1" customHeight="1" x14ac:dyDescent="0.25">
      <c r="A2" s="209"/>
      <c r="B2" s="56"/>
      <c r="D2" s="19"/>
      <c r="E2" s="19"/>
      <c r="F2" s="143"/>
      <c r="G2" s="143"/>
      <c r="H2" s="19"/>
      <c r="I2" s="19"/>
      <c r="J2" s="19"/>
      <c r="K2" s="19"/>
      <c r="L2" s="19"/>
    </row>
    <row r="3" spans="1:13" s="20" customFormat="1" ht="39" customHeight="1" thickBot="1" x14ac:dyDescent="0.3">
      <c r="A3" s="209"/>
      <c r="B3" s="56"/>
      <c r="F3" s="144"/>
      <c r="G3" s="144"/>
    </row>
    <row r="4" spans="1:13" s="20" customFormat="1" ht="35.25" customHeight="1" thickTop="1" thickBot="1" x14ac:dyDescent="0.3">
      <c r="A4" s="209"/>
      <c r="B4" s="56"/>
      <c r="D4" s="155" t="s">
        <v>229</v>
      </c>
      <c r="E4" s="161" t="s">
        <v>228</v>
      </c>
      <c r="F4" s="163" t="s">
        <v>233</v>
      </c>
      <c r="G4" s="164" t="s">
        <v>232</v>
      </c>
      <c r="H4" s="155" t="s">
        <v>230</v>
      </c>
      <c r="I4" s="155" t="s">
        <v>234</v>
      </c>
      <c r="J4" s="165" t="s">
        <v>231</v>
      </c>
      <c r="K4" s="21"/>
      <c r="L4" s="21"/>
      <c r="M4" s="21"/>
    </row>
    <row r="5" spans="1:13" s="20" customFormat="1" ht="19.5" customHeight="1" thickTop="1" thickBot="1" x14ac:dyDescent="0.3">
      <c r="A5" s="209"/>
      <c r="B5" s="56"/>
      <c r="D5" s="22"/>
      <c r="E5" s="23"/>
      <c r="F5" s="145"/>
      <c r="G5" s="145"/>
      <c r="H5" s="139"/>
      <c r="I5" s="147"/>
      <c r="J5" s="23"/>
      <c r="K5" s="21"/>
      <c r="L5" s="21"/>
      <c r="M5" s="21"/>
    </row>
    <row r="6" spans="1:13" s="20" customFormat="1" ht="19.5" customHeight="1" thickTop="1" thickBot="1" x14ac:dyDescent="0.3">
      <c r="A6" s="209"/>
      <c r="B6" s="56"/>
      <c r="D6" s="22"/>
      <c r="E6" s="23"/>
      <c r="F6" s="145"/>
      <c r="G6" s="145"/>
      <c r="H6" s="139"/>
      <c r="I6" s="147"/>
      <c r="J6" s="23"/>
      <c r="K6" s="21"/>
      <c r="L6" s="21"/>
      <c r="M6" s="21"/>
    </row>
    <row r="7" spans="1:13" s="20" customFormat="1" ht="19.5" customHeight="1" thickTop="1" thickBot="1" x14ac:dyDescent="0.3">
      <c r="A7" s="209"/>
      <c r="B7" s="56"/>
      <c r="D7" s="22"/>
      <c r="E7" s="23"/>
      <c r="F7" s="145"/>
      <c r="G7" s="145"/>
      <c r="H7" s="139"/>
      <c r="I7" s="147"/>
      <c r="J7" s="23"/>
      <c r="K7" s="21"/>
      <c r="L7" s="21"/>
      <c r="M7" s="21"/>
    </row>
    <row r="8" spans="1:13" s="20" customFormat="1" ht="19.5" customHeight="1" thickTop="1" thickBot="1" x14ac:dyDescent="0.3">
      <c r="A8" s="209"/>
      <c r="B8" s="56"/>
      <c r="D8" s="22"/>
      <c r="E8" s="23"/>
      <c r="F8" s="145"/>
      <c r="G8" s="145"/>
      <c r="H8" s="139"/>
      <c r="I8" s="147"/>
      <c r="J8" s="23"/>
      <c r="K8" s="21"/>
      <c r="L8" s="21"/>
      <c r="M8" s="21"/>
    </row>
    <row r="9" spans="1:13" s="20" customFormat="1" ht="19.5" customHeight="1" thickTop="1" thickBot="1" x14ac:dyDescent="0.3">
      <c r="A9" s="209"/>
      <c r="B9" s="56"/>
      <c r="D9" s="22"/>
      <c r="E9" s="23"/>
      <c r="F9" s="145"/>
      <c r="G9" s="145"/>
      <c r="H9" s="139"/>
      <c r="I9" s="147"/>
      <c r="J9" s="23"/>
      <c r="K9" s="21"/>
      <c r="L9" s="21"/>
      <c r="M9" s="21"/>
    </row>
    <row r="10" spans="1:13" s="20" customFormat="1" ht="19.5" customHeight="1" thickTop="1" thickBot="1" x14ac:dyDescent="0.3">
      <c r="A10" s="209"/>
      <c r="B10" s="56"/>
      <c r="D10" s="22"/>
      <c r="E10" s="23"/>
      <c r="F10" s="145"/>
      <c r="G10" s="145"/>
      <c r="H10" s="139"/>
      <c r="I10" s="147"/>
      <c r="J10" s="23"/>
      <c r="K10" s="21"/>
      <c r="L10" s="21"/>
      <c r="M10" s="21"/>
    </row>
    <row r="11" spans="1:13" s="20" customFormat="1" ht="19.5" customHeight="1" thickTop="1" thickBot="1" x14ac:dyDescent="0.3">
      <c r="A11" s="209"/>
      <c r="B11" s="56"/>
      <c r="D11" s="22"/>
      <c r="E11" s="23"/>
      <c r="F11" s="145"/>
      <c r="G11" s="145"/>
      <c r="H11" s="139"/>
      <c r="I11" s="147"/>
      <c r="J11" s="23"/>
      <c r="K11" s="21"/>
      <c r="L11" s="21"/>
      <c r="M11" s="21"/>
    </row>
    <row r="12" spans="1:13" s="20" customFormat="1" ht="19.5" customHeight="1" thickTop="1" thickBot="1" x14ac:dyDescent="0.3">
      <c r="A12" s="209"/>
      <c r="B12" s="56"/>
      <c r="D12" s="22"/>
      <c r="E12" s="23"/>
      <c r="F12" s="145"/>
      <c r="G12" s="145"/>
      <c r="H12" s="139"/>
      <c r="I12" s="147"/>
      <c r="J12" s="23"/>
      <c r="K12" s="21"/>
      <c r="L12" s="21"/>
      <c r="M12" s="21"/>
    </row>
    <row r="13" spans="1:13" s="20" customFormat="1" ht="19.5" customHeight="1" thickTop="1" thickBot="1" x14ac:dyDescent="0.3">
      <c r="A13" s="209"/>
      <c r="B13" s="56"/>
      <c r="D13" s="22"/>
      <c r="E13" s="23"/>
      <c r="F13" s="145"/>
      <c r="G13" s="145"/>
      <c r="H13" s="139"/>
      <c r="I13" s="147"/>
      <c r="J13" s="23"/>
      <c r="K13" s="21"/>
      <c r="L13" s="21"/>
      <c r="M13" s="21"/>
    </row>
    <row r="14" spans="1:13" s="20" customFormat="1" ht="19.5" customHeight="1" thickTop="1" thickBot="1" x14ac:dyDescent="0.3">
      <c r="A14" s="209"/>
      <c r="B14" s="56"/>
      <c r="D14" s="22"/>
      <c r="E14" s="23"/>
      <c r="F14" s="145"/>
      <c r="G14" s="145"/>
      <c r="H14" s="139"/>
      <c r="I14" s="147"/>
      <c r="J14" s="23"/>
      <c r="K14" s="21"/>
      <c r="L14" s="21"/>
      <c r="M14" s="21"/>
    </row>
    <row r="15" spans="1:13" s="20" customFormat="1" ht="19.5" customHeight="1" thickTop="1" thickBot="1" x14ac:dyDescent="0.3">
      <c r="A15" s="209"/>
      <c r="B15" s="56"/>
      <c r="D15" s="22"/>
      <c r="E15" s="23"/>
      <c r="F15" s="145"/>
      <c r="G15" s="145"/>
      <c r="H15" s="139"/>
      <c r="I15" s="147"/>
      <c r="J15" s="23"/>
      <c r="K15" s="21"/>
      <c r="L15" s="21"/>
      <c r="M15" s="21"/>
    </row>
    <row r="16" spans="1:13" s="20" customFormat="1" ht="19.5" customHeight="1" thickTop="1" thickBot="1" x14ac:dyDescent="0.3">
      <c r="A16" s="209"/>
      <c r="B16" s="56"/>
      <c r="D16" s="22"/>
      <c r="E16" s="23"/>
      <c r="F16" s="145"/>
      <c r="G16" s="145"/>
      <c r="H16" s="139"/>
      <c r="I16" s="147"/>
      <c r="J16" s="23"/>
      <c r="K16" s="21"/>
      <c r="L16" s="21"/>
      <c r="M16" s="21"/>
    </row>
    <row r="17" spans="1:13" s="20" customFormat="1" ht="19.5" customHeight="1" thickTop="1" thickBot="1" x14ac:dyDescent="0.3">
      <c r="A17" s="209"/>
      <c r="B17" s="56"/>
      <c r="D17" s="22"/>
      <c r="E17" s="23"/>
      <c r="F17" s="145"/>
      <c r="G17" s="145"/>
      <c r="H17" s="139"/>
      <c r="I17" s="147"/>
      <c r="J17" s="23"/>
      <c r="K17" s="21"/>
      <c r="L17" s="21"/>
      <c r="M17" s="21"/>
    </row>
    <row r="18" spans="1:13" s="20" customFormat="1" ht="19.5" customHeight="1" thickTop="1" thickBot="1" x14ac:dyDescent="0.3">
      <c r="A18" s="209"/>
      <c r="B18" s="56"/>
      <c r="D18" s="22"/>
      <c r="E18" s="23"/>
      <c r="F18" s="145"/>
      <c r="G18" s="145"/>
      <c r="H18" s="139"/>
      <c r="I18" s="147"/>
      <c r="J18" s="23"/>
      <c r="K18" s="21"/>
      <c r="L18" s="21"/>
      <c r="M18" s="21"/>
    </row>
    <row r="19" spans="1:13" s="20" customFormat="1" ht="19.5" customHeight="1" thickTop="1" thickBot="1" x14ac:dyDescent="0.3">
      <c r="A19" s="209"/>
      <c r="B19" s="56"/>
      <c r="D19" s="22"/>
      <c r="E19" s="23"/>
      <c r="F19" s="145"/>
      <c r="G19" s="145"/>
      <c r="H19" s="139"/>
      <c r="I19" s="147"/>
      <c r="J19" s="23"/>
      <c r="K19" s="21"/>
      <c r="L19" s="21"/>
      <c r="M19" s="21"/>
    </row>
    <row r="20" spans="1:13" s="20" customFormat="1" ht="19.5" customHeight="1" thickTop="1" thickBot="1" x14ac:dyDescent="0.3">
      <c r="A20" s="209"/>
      <c r="B20" s="56"/>
      <c r="D20" s="22"/>
      <c r="E20" s="23"/>
      <c r="F20" s="145"/>
      <c r="G20" s="145"/>
      <c r="H20" s="139"/>
      <c r="I20" s="147"/>
      <c r="J20" s="23"/>
      <c r="K20" s="21"/>
      <c r="L20" s="21"/>
      <c r="M20" s="21"/>
    </row>
    <row r="21" spans="1:13" s="20" customFormat="1" ht="19.5" customHeight="1" thickTop="1" thickBot="1" x14ac:dyDescent="0.3">
      <c r="A21" s="209"/>
      <c r="B21" s="56"/>
      <c r="D21" s="22"/>
      <c r="E21" s="23"/>
      <c r="F21" s="145"/>
      <c r="G21" s="145"/>
      <c r="H21" s="139"/>
      <c r="I21" s="147"/>
      <c r="J21" s="23"/>
      <c r="K21" s="21"/>
      <c r="L21" s="21"/>
      <c r="M21" s="21"/>
    </row>
    <row r="22" spans="1:13" s="20" customFormat="1" ht="19.5" customHeight="1" thickTop="1" thickBot="1" x14ac:dyDescent="0.3">
      <c r="A22" s="209"/>
      <c r="B22" s="56"/>
      <c r="D22" s="22"/>
      <c r="E22" s="23"/>
      <c r="F22" s="145"/>
      <c r="G22" s="145"/>
      <c r="H22" s="139"/>
      <c r="I22" s="147"/>
      <c r="J22" s="23"/>
      <c r="K22" s="21"/>
      <c r="L22" s="21"/>
      <c r="M22" s="21"/>
    </row>
    <row r="23" spans="1:13" s="20" customFormat="1" ht="19.5" customHeight="1" thickTop="1" thickBot="1" x14ac:dyDescent="0.3">
      <c r="A23" s="209"/>
      <c r="B23" s="56"/>
      <c r="D23" s="22"/>
      <c r="E23" s="23"/>
      <c r="F23" s="145"/>
      <c r="G23" s="145"/>
      <c r="H23" s="139"/>
      <c r="I23" s="147"/>
      <c r="J23" s="23"/>
      <c r="K23" s="21"/>
      <c r="L23" s="21"/>
      <c r="M23" s="21"/>
    </row>
    <row r="24" spans="1:13" s="20" customFormat="1" ht="19.5" customHeight="1" thickTop="1" thickBot="1" x14ac:dyDescent="0.3">
      <c r="A24" s="209"/>
      <c r="B24" s="56"/>
      <c r="D24" s="22"/>
      <c r="E24" s="23"/>
      <c r="F24" s="145"/>
      <c r="G24" s="145"/>
      <c r="H24" s="139"/>
      <c r="I24" s="147"/>
      <c r="J24" s="23"/>
      <c r="K24" s="21"/>
      <c r="L24" s="21"/>
      <c r="M24" s="21"/>
    </row>
    <row r="25" spans="1:13" s="20" customFormat="1" ht="19.5" customHeight="1" thickTop="1" thickBot="1" x14ac:dyDescent="0.3">
      <c r="A25" s="209"/>
      <c r="B25" s="56"/>
      <c r="D25" s="22"/>
      <c r="E25" s="23"/>
      <c r="F25" s="145"/>
      <c r="G25" s="145"/>
      <c r="H25" s="139"/>
      <c r="I25" s="147"/>
      <c r="J25" s="23"/>
      <c r="K25" s="21"/>
      <c r="L25" s="21"/>
      <c r="M25" s="21"/>
    </row>
    <row r="26" spans="1:13" s="20" customFormat="1" ht="19.5" customHeight="1" thickTop="1" thickBot="1" x14ac:dyDescent="0.3">
      <c r="A26" s="209"/>
      <c r="B26" s="56"/>
      <c r="D26" s="22"/>
      <c r="E26" s="23"/>
      <c r="F26" s="145"/>
      <c r="G26" s="145"/>
      <c r="H26" s="139"/>
      <c r="I26" s="147"/>
      <c r="J26" s="23"/>
      <c r="K26" s="21"/>
      <c r="L26" s="21"/>
      <c r="M26" s="21"/>
    </row>
    <row r="27" spans="1:13" s="20" customFormat="1" ht="19.5" customHeight="1" thickTop="1" thickBot="1" x14ac:dyDescent="0.3">
      <c r="A27" s="209"/>
      <c r="B27" s="56"/>
      <c r="D27" s="22"/>
      <c r="E27" s="23"/>
      <c r="F27" s="145"/>
      <c r="G27" s="145"/>
      <c r="H27" s="139"/>
      <c r="I27" s="147"/>
      <c r="J27" s="23"/>
      <c r="K27" s="21"/>
      <c r="L27" s="21"/>
      <c r="M27" s="21"/>
    </row>
    <row r="28" spans="1:13" s="20" customFormat="1" ht="19.5" customHeight="1" thickTop="1" thickBot="1" x14ac:dyDescent="0.3">
      <c r="A28" s="209"/>
      <c r="B28" s="56"/>
      <c r="D28" s="22"/>
      <c r="E28" s="23"/>
      <c r="F28" s="145"/>
      <c r="G28" s="145"/>
      <c r="H28" s="139"/>
      <c r="I28" s="147"/>
      <c r="J28" s="23"/>
      <c r="K28" s="21"/>
      <c r="L28" s="21"/>
      <c r="M28" s="21"/>
    </row>
    <row r="29" spans="1:13" s="20" customFormat="1" ht="19.5" customHeight="1" thickTop="1" thickBot="1" x14ac:dyDescent="0.3">
      <c r="A29" s="209"/>
      <c r="B29" s="56"/>
      <c r="D29" s="22"/>
      <c r="E29" s="23"/>
      <c r="F29" s="145"/>
      <c r="G29" s="145"/>
      <c r="H29" s="139"/>
      <c r="I29" s="147"/>
      <c r="J29" s="23"/>
      <c r="K29" s="21"/>
      <c r="L29" s="21"/>
      <c r="M29" s="21"/>
    </row>
    <row r="30" spans="1:13" s="20" customFormat="1" ht="19.5" customHeight="1" thickTop="1" thickBot="1" x14ac:dyDescent="0.3">
      <c r="A30" s="209"/>
      <c r="B30" s="56"/>
      <c r="D30" s="22"/>
      <c r="E30" s="23"/>
      <c r="F30" s="145"/>
      <c r="G30" s="145"/>
      <c r="H30" s="139"/>
      <c r="I30" s="147"/>
      <c r="J30" s="23"/>
      <c r="K30" s="21"/>
      <c r="L30" s="21"/>
      <c r="M30" s="21"/>
    </row>
    <row r="31" spans="1:13" s="20" customFormat="1" ht="19.5" customHeight="1" thickTop="1" thickBot="1" x14ac:dyDescent="0.3">
      <c r="A31" s="209"/>
      <c r="B31" s="56"/>
      <c r="D31" s="22"/>
      <c r="E31" s="23"/>
      <c r="F31" s="145"/>
      <c r="G31" s="145"/>
      <c r="H31" s="139"/>
      <c r="I31" s="147"/>
      <c r="J31" s="23"/>
      <c r="K31" s="21"/>
      <c r="L31" s="21"/>
      <c r="M31" s="21"/>
    </row>
    <row r="32" spans="1:13" s="20" customFormat="1" ht="19.5" customHeight="1" thickTop="1" thickBot="1" x14ac:dyDescent="0.3">
      <c r="A32" s="209"/>
      <c r="B32" s="56"/>
      <c r="D32" s="22"/>
      <c r="E32" s="23"/>
      <c r="F32" s="145"/>
      <c r="G32" s="145"/>
      <c r="H32" s="139"/>
      <c r="I32" s="147"/>
      <c r="J32" s="23"/>
      <c r="K32" s="21"/>
      <c r="L32" s="21"/>
      <c r="M32" s="21"/>
    </row>
    <row r="33" spans="1:13" s="20" customFormat="1" ht="19.5" customHeight="1" thickTop="1" thickBot="1" x14ac:dyDescent="0.3">
      <c r="A33" s="209"/>
      <c r="B33" s="56"/>
      <c r="D33" s="22"/>
      <c r="E33" s="23"/>
      <c r="F33" s="145"/>
      <c r="G33" s="145"/>
      <c r="H33" s="139"/>
      <c r="I33" s="147"/>
      <c r="J33" s="23"/>
      <c r="K33" s="21"/>
      <c r="L33" s="21"/>
      <c r="M33" s="21"/>
    </row>
    <row r="34" spans="1:13" s="20" customFormat="1" ht="19.5" customHeight="1" thickTop="1" thickBot="1" x14ac:dyDescent="0.3">
      <c r="A34" s="209"/>
      <c r="B34" s="56"/>
      <c r="D34" s="22"/>
      <c r="E34" s="23"/>
      <c r="F34" s="145"/>
      <c r="G34" s="145"/>
      <c r="H34" s="139"/>
      <c r="I34" s="147"/>
      <c r="J34" s="23"/>
      <c r="K34" s="21"/>
      <c r="L34" s="21"/>
      <c r="M34" s="21"/>
    </row>
    <row r="35" spans="1:13" s="20" customFormat="1" ht="19.5" customHeight="1" thickTop="1" thickBot="1" x14ac:dyDescent="0.3">
      <c r="A35" s="209"/>
      <c r="B35" s="56"/>
      <c r="D35" s="22"/>
      <c r="E35" s="23"/>
      <c r="F35" s="145"/>
      <c r="G35" s="145"/>
      <c r="H35" s="139"/>
      <c r="I35" s="147"/>
      <c r="J35" s="23"/>
      <c r="K35" s="21"/>
      <c r="L35" s="21"/>
      <c r="M35" s="21"/>
    </row>
    <row r="36" spans="1:13" s="20" customFormat="1" ht="19.5" customHeight="1" thickTop="1" thickBot="1" x14ac:dyDescent="0.3">
      <c r="A36" s="209"/>
      <c r="B36" s="56"/>
      <c r="D36" s="22"/>
      <c r="E36" s="23"/>
      <c r="F36" s="145"/>
      <c r="G36" s="145"/>
      <c r="H36" s="139"/>
      <c r="I36" s="147"/>
      <c r="J36" s="23"/>
      <c r="K36" s="21"/>
      <c r="L36" s="21"/>
      <c r="M36" s="21"/>
    </row>
    <row r="37" spans="1:13" s="20" customFormat="1" ht="19.5" customHeight="1" thickTop="1" thickBot="1" x14ac:dyDescent="0.3">
      <c r="A37" s="209"/>
      <c r="B37" s="56"/>
      <c r="D37" s="22"/>
      <c r="E37" s="23"/>
      <c r="F37" s="145"/>
      <c r="G37" s="145"/>
      <c r="H37" s="139"/>
      <c r="I37" s="147"/>
      <c r="J37" s="23"/>
      <c r="K37" s="21"/>
      <c r="L37" s="21"/>
      <c r="M37" s="21"/>
    </row>
    <row r="38" spans="1:13" s="20" customFormat="1" ht="19.5" customHeight="1" thickTop="1" thickBot="1" x14ac:dyDescent="0.3">
      <c r="A38" s="209"/>
      <c r="B38" s="56"/>
      <c r="D38" s="22"/>
      <c r="E38" s="23"/>
      <c r="F38" s="145"/>
      <c r="G38" s="145"/>
      <c r="H38" s="139"/>
      <c r="I38" s="147"/>
      <c r="J38" s="23"/>
      <c r="K38" s="21"/>
      <c r="L38" s="21"/>
      <c r="M38" s="21"/>
    </row>
    <row r="39" spans="1:13" s="20" customFormat="1" ht="19.5" customHeight="1" thickTop="1" thickBot="1" x14ac:dyDescent="0.3">
      <c r="A39" s="209"/>
      <c r="B39" s="56"/>
      <c r="D39" s="22"/>
      <c r="E39" s="23"/>
      <c r="F39" s="145"/>
      <c r="G39" s="145"/>
      <c r="H39" s="139"/>
      <c r="I39" s="147"/>
      <c r="J39" s="23"/>
      <c r="K39" s="21"/>
      <c r="L39" s="21"/>
      <c r="M39" s="21"/>
    </row>
    <row r="40" spans="1:13" s="20" customFormat="1" ht="19.5" customHeight="1" thickTop="1" thickBot="1" x14ac:dyDescent="0.3">
      <c r="A40" s="209"/>
      <c r="B40" s="56"/>
      <c r="D40" s="22"/>
      <c r="E40" s="23"/>
      <c r="F40" s="145"/>
      <c r="G40" s="145"/>
      <c r="H40" s="139"/>
      <c r="I40" s="147"/>
      <c r="J40" s="23"/>
      <c r="K40" s="21"/>
      <c r="L40" s="21"/>
      <c r="M40" s="21"/>
    </row>
    <row r="41" spans="1:13" s="20" customFormat="1" ht="19.5" customHeight="1" thickTop="1" thickBot="1" x14ac:dyDescent="0.3">
      <c r="A41" s="209"/>
      <c r="B41" s="56"/>
      <c r="D41" s="22"/>
      <c r="E41" s="23"/>
      <c r="F41" s="145"/>
      <c r="G41" s="145"/>
      <c r="H41" s="139"/>
      <c r="I41" s="147"/>
      <c r="J41" s="23"/>
      <c r="K41" s="21"/>
      <c r="L41" s="21"/>
      <c r="M41" s="21"/>
    </row>
    <row r="42" spans="1:13" s="20" customFormat="1" ht="19.5" customHeight="1" thickTop="1" thickBot="1" x14ac:dyDescent="0.3">
      <c r="A42" s="209"/>
      <c r="B42" s="56"/>
      <c r="D42" s="22"/>
      <c r="E42" s="23"/>
      <c r="F42" s="145"/>
      <c r="G42" s="145"/>
      <c r="H42" s="139"/>
      <c r="I42" s="147"/>
      <c r="J42" s="23"/>
      <c r="K42" s="21"/>
      <c r="L42" s="21"/>
      <c r="M42" s="21"/>
    </row>
    <row r="43" spans="1:13" s="20" customFormat="1" ht="19.5" customHeight="1" thickTop="1" thickBot="1" x14ac:dyDescent="0.3">
      <c r="A43" s="209"/>
      <c r="B43" s="56"/>
      <c r="D43" s="22"/>
      <c r="E43" s="23"/>
      <c r="F43" s="145"/>
      <c r="G43" s="145"/>
      <c r="H43" s="139"/>
      <c r="I43" s="147"/>
      <c r="J43" s="23"/>
      <c r="K43" s="21"/>
      <c r="L43" s="21"/>
      <c r="M43" s="21"/>
    </row>
    <row r="44" spans="1:13" s="20" customFormat="1" ht="19.5" customHeight="1" thickTop="1" thickBot="1" x14ac:dyDescent="0.3">
      <c r="A44" s="209"/>
      <c r="B44" s="56"/>
      <c r="D44" s="22"/>
      <c r="E44" s="23"/>
      <c r="F44" s="145"/>
      <c r="G44" s="145"/>
      <c r="H44" s="139"/>
      <c r="I44" s="147"/>
      <c r="J44" s="23"/>
      <c r="K44" s="21"/>
      <c r="L44" s="21"/>
      <c r="M44" s="21"/>
    </row>
    <row r="45" spans="1:13" s="20" customFormat="1" ht="19.5" customHeight="1" thickTop="1" thickBot="1" x14ac:dyDescent="0.3">
      <c r="A45" s="209"/>
      <c r="B45" s="56"/>
      <c r="D45" s="22"/>
      <c r="E45" s="23"/>
      <c r="F45" s="145"/>
      <c r="G45" s="145"/>
      <c r="H45" s="139"/>
      <c r="I45" s="147"/>
      <c r="J45" s="23"/>
      <c r="K45" s="21"/>
      <c r="L45" s="21"/>
      <c r="M45" s="21"/>
    </row>
    <row r="46" spans="1:13" s="20" customFormat="1" ht="19.5" customHeight="1" thickTop="1" thickBot="1" x14ac:dyDescent="0.3">
      <c r="A46" s="209"/>
      <c r="B46" s="56"/>
      <c r="D46" s="22"/>
      <c r="E46" s="23"/>
      <c r="F46" s="145"/>
      <c r="G46" s="145"/>
      <c r="H46" s="139"/>
      <c r="I46" s="147"/>
      <c r="J46" s="23"/>
      <c r="K46" s="21"/>
      <c r="L46" s="21"/>
      <c r="M46" s="21"/>
    </row>
    <row r="47" spans="1:13" s="20" customFormat="1" ht="19.5" customHeight="1" thickTop="1" thickBot="1" x14ac:dyDescent="0.3">
      <c r="A47" s="209"/>
      <c r="B47" s="56"/>
      <c r="D47" s="22"/>
      <c r="E47" s="23"/>
      <c r="F47" s="145"/>
      <c r="G47" s="145"/>
      <c r="H47" s="139"/>
      <c r="I47" s="147"/>
      <c r="J47" s="23"/>
      <c r="K47" s="21"/>
      <c r="L47" s="21"/>
      <c r="M47" s="21"/>
    </row>
    <row r="48" spans="1:13" s="20" customFormat="1" ht="19.5" customHeight="1" thickTop="1" thickBot="1" x14ac:dyDescent="0.3">
      <c r="A48" s="209"/>
      <c r="B48" s="56"/>
      <c r="D48" s="22"/>
      <c r="E48" s="23"/>
      <c r="F48" s="145"/>
      <c r="G48" s="145"/>
      <c r="H48" s="139"/>
      <c r="I48" s="147"/>
      <c r="J48" s="23"/>
      <c r="K48" s="21"/>
      <c r="L48" s="21"/>
      <c r="M48" s="21"/>
    </row>
    <row r="49" spans="1:13" s="20" customFormat="1" ht="19.5" customHeight="1" thickTop="1" thickBot="1" x14ac:dyDescent="0.3">
      <c r="A49" s="209"/>
      <c r="B49" s="56"/>
      <c r="D49" s="22"/>
      <c r="E49" s="23"/>
      <c r="F49" s="145"/>
      <c r="G49" s="145"/>
      <c r="H49" s="139"/>
      <c r="I49" s="147"/>
      <c r="J49" s="23"/>
      <c r="K49" s="21"/>
      <c r="L49" s="21"/>
      <c r="M49" s="21"/>
    </row>
    <row r="50" spans="1:13" s="20" customFormat="1" ht="19.5" customHeight="1" thickTop="1" thickBot="1" x14ac:dyDescent="0.3">
      <c r="A50" s="209"/>
      <c r="B50" s="56"/>
      <c r="D50" s="22"/>
      <c r="E50" s="23"/>
      <c r="F50" s="145"/>
      <c r="G50" s="145"/>
      <c r="H50" s="139"/>
      <c r="I50" s="147"/>
      <c r="J50" s="23"/>
      <c r="K50" s="21"/>
      <c r="L50" s="21"/>
      <c r="M50" s="21"/>
    </row>
    <row r="51" spans="1:13" s="20" customFormat="1" ht="19.5" customHeight="1" thickTop="1" thickBot="1" x14ac:dyDescent="0.3">
      <c r="A51" s="209"/>
      <c r="B51" s="56"/>
      <c r="D51" s="22"/>
      <c r="E51" s="23"/>
      <c r="F51" s="145"/>
      <c r="G51" s="145"/>
      <c r="H51" s="139"/>
      <c r="I51" s="147"/>
      <c r="J51" s="23"/>
      <c r="K51" s="21"/>
      <c r="L51" s="21"/>
      <c r="M51" s="21"/>
    </row>
    <row r="52" spans="1:13" s="20" customFormat="1" ht="19.5" customHeight="1" thickTop="1" thickBot="1" x14ac:dyDescent="0.3">
      <c r="A52" s="209"/>
      <c r="B52" s="56"/>
      <c r="D52" s="22"/>
      <c r="E52" s="23"/>
      <c r="F52" s="145"/>
      <c r="G52" s="145"/>
      <c r="H52" s="139"/>
      <c r="I52" s="147"/>
      <c r="J52" s="23"/>
      <c r="K52" s="21"/>
      <c r="L52" s="21"/>
      <c r="M52" s="21"/>
    </row>
    <row r="53" spans="1:13" s="20" customFormat="1" ht="19.5" customHeight="1" thickTop="1" thickBot="1" x14ac:dyDescent="0.3">
      <c r="A53" s="209"/>
      <c r="B53" s="56"/>
      <c r="D53" s="22"/>
      <c r="E53" s="23"/>
      <c r="F53" s="145"/>
      <c r="G53" s="145"/>
      <c r="H53" s="139"/>
      <c r="I53" s="147"/>
      <c r="J53" s="23"/>
      <c r="K53" s="21"/>
      <c r="L53" s="21"/>
      <c r="M53" s="21"/>
    </row>
    <row r="54" spans="1:13" s="20" customFormat="1" ht="19.5" customHeight="1" thickTop="1" thickBot="1" x14ac:dyDescent="0.3">
      <c r="A54" s="209"/>
      <c r="B54" s="56"/>
      <c r="D54" s="22"/>
      <c r="E54" s="23"/>
      <c r="F54" s="145"/>
      <c r="G54" s="145"/>
      <c r="H54" s="139"/>
      <c r="I54" s="147"/>
      <c r="J54" s="23"/>
      <c r="K54" s="21"/>
      <c r="L54" s="21"/>
      <c r="M54" s="21"/>
    </row>
    <row r="55" spans="1:13" s="20" customFormat="1" ht="19.5" customHeight="1" thickTop="1" thickBot="1" x14ac:dyDescent="0.3">
      <c r="A55" s="209"/>
      <c r="B55" s="56"/>
      <c r="D55" s="22"/>
      <c r="E55" s="23"/>
      <c r="F55" s="145"/>
      <c r="G55" s="145"/>
      <c r="H55" s="139"/>
      <c r="I55" s="147"/>
      <c r="J55" s="23"/>
      <c r="K55" s="21"/>
      <c r="L55" s="21"/>
      <c r="M55" s="21"/>
    </row>
    <row r="56" spans="1:13" s="20" customFormat="1" ht="19.5" customHeight="1" thickTop="1" thickBot="1" x14ac:dyDescent="0.3">
      <c r="A56" s="209"/>
      <c r="B56" s="56"/>
      <c r="D56" s="22"/>
      <c r="E56" s="23"/>
      <c r="F56" s="145"/>
      <c r="G56" s="145"/>
      <c r="H56" s="139"/>
      <c r="I56" s="147"/>
      <c r="J56" s="23"/>
      <c r="K56" s="21"/>
      <c r="L56" s="21"/>
      <c r="M56" s="21"/>
    </row>
    <row r="57" spans="1:13" s="20" customFormat="1" ht="19.5" customHeight="1" thickTop="1" thickBot="1" x14ac:dyDescent="0.3">
      <c r="A57" s="209"/>
      <c r="B57" s="56"/>
      <c r="D57" s="22"/>
      <c r="E57" s="23"/>
      <c r="F57" s="145"/>
      <c r="G57" s="145"/>
      <c r="H57" s="139"/>
      <c r="I57" s="147"/>
      <c r="J57" s="23"/>
      <c r="K57" s="21"/>
      <c r="L57" s="21"/>
      <c r="M57" s="21"/>
    </row>
    <row r="58" spans="1:13" s="20" customFormat="1" ht="19.5" customHeight="1" thickTop="1" thickBot="1" x14ac:dyDescent="0.3">
      <c r="A58" s="209"/>
      <c r="B58" s="56"/>
      <c r="D58" s="22"/>
      <c r="E58" s="23"/>
      <c r="F58" s="145"/>
      <c r="G58" s="145"/>
      <c r="H58" s="139"/>
      <c r="I58" s="147"/>
      <c r="J58" s="23"/>
      <c r="K58" s="21"/>
      <c r="L58" s="21"/>
      <c r="M58" s="21"/>
    </row>
    <row r="59" spans="1:13" s="20" customFormat="1" ht="19.5" customHeight="1" thickTop="1" thickBot="1" x14ac:dyDescent="0.3">
      <c r="A59" s="209"/>
      <c r="B59" s="56"/>
      <c r="D59" s="22"/>
      <c r="E59" s="23"/>
      <c r="F59" s="145"/>
      <c r="G59" s="145"/>
      <c r="H59" s="139"/>
      <c r="I59" s="147"/>
      <c r="J59" s="23"/>
      <c r="K59" s="21"/>
      <c r="L59" s="21"/>
      <c r="M59" s="21"/>
    </row>
    <row r="60" spans="1:13" s="20" customFormat="1" ht="19.5" customHeight="1" thickTop="1" thickBot="1" x14ac:dyDescent="0.3">
      <c r="A60" s="209"/>
      <c r="B60" s="56"/>
      <c r="D60" s="22"/>
      <c r="E60" s="23"/>
      <c r="F60" s="145"/>
      <c r="G60" s="145"/>
      <c r="H60" s="139"/>
      <c r="I60" s="147"/>
      <c r="J60" s="23"/>
      <c r="K60" s="21"/>
      <c r="L60" s="21"/>
      <c r="M60" s="21"/>
    </row>
    <row r="61" spans="1:13" s="20" customFormat="1" ht="19.5" customHeight="1" thickTop="1" thickBot="1" x14ac:dyDescent="0.3">
      <c r="A61" s="209"/>
      <c r="B61" s="56"/>
      <c r="D61" s="22"/>
      <c r="E61" s="23"/>
      <c r="F61" s="145"/>
      <c r="G61" s="145"/>
      <c r="H61" s="139"/>
      <c r="I61" s="147"/>
      <c r="J61" s="23"/>
      <c r="K61" s="21"/>
      <c r="L61" s="21"/>
      <c r="M61" s="21"/>
    </row>
    <row r="62" spans="1:13" s="20" customFormat="1" ht="19.5" customHeight="1" thickTop="1" thickBot="1" x14ac:dyDescent="0.3">
      <c r="A62" s="209"/>
      <c r="B62" s="56"/>
      <c r="D62" s="22"/>
      <c r="E62" s="23"/>
      <c r="F62" s="145"/>
      <c r="G62" s="145"/>
      <c r="H62" s="139"/>
      <c r="I62" s="147"/>
      <c r="J62" s="23"/>
      <c r="K62" s="21"/>
      <c r="L62" s="21"/>
      <c r="M62" s="21"/>
    </row>
    <row r="63" spans="1:13" s="20" customFormat="1" ht="19.5" customHeight="1" thickTop="1" thickBot="1" x14ac:dyDescent="0.3">
      <c r="A63" s="209"/>
      <c r="B63" s="56"/>
      <c r="D63" s="22"/>
      <c r="E63" s="23"/>
      <c r="F63" s="145"/>
      <c r="G63" s="145"/>
      <c r="H63" s="139"/>
      <c r="I63" s="147"/>
      <c r="J63" s="23"/>
      <c r="K63" s="21"/>
      <c r="L63" s="21"/>
      <c r="M63" s="21"/>
    </row>
    <row r="64" spans="1:13" s="20" customFormat="1" ht="19.5" customHeight="1" thickTop="1" thickBot="1" x14ac:dyDescent="0.3">
      <c r="A64" s="209"/>
      <c r="B64" s="56"/>
      <c r="D64" s="22"/>
      <c r="E64" s="23"/>
      <c r="F64" s="145"/>
      <c r="G64" s="145"/>
      <c r="H64" s="139"/>
      <c r="I64" s="147"/>
      <c r="J64" s="23"/>
      <c r="K64" s="21"/>
      <c r="L64" s="21"/>
      <c r="M64" s="21"/>
    </row>
    <row r="65" spans="1:13" s="20" customFormat="1" ht="19.5" customHeight="1" thickTop="1" thickBot="1" x14ac:dyDescent="0.3">
      <c r="A65" s="209"/>
      <c r="B65" s="56"/>
      <c r="D65" s="22"/>
      <c r="E65" s="23"/>
      <c r="F65" s="145"/>
      <c r="G65" s="145"/>
      <c r="H65" s="139"/>
      <c r="I65" s="147"/>
      <c r="J65" s="23"/>
      <c r="K65" s="21"/>
      <c r="L65" s="21"/>
      <c r="M65" s="21"/>
    </row>
    <row r="66" spans="1:13" s="20" customFormat="1" ht="19.5" customHeight="1" thickTop="1" thickBot="1" x14ac:dyDescent="0.3">
      <c r="A66" s="209"/>
      <c r="B66" s="56"/>
      <c r="D66" s="22"/>
      <c r="E66" s="23"/>
      <c r="F66" s="145"/>
      <c r="G66" s="145"/>
      <c r="H66" s="139"/>
      <c r="I66" s="147"/>
      <c r="J66" s="23"/>
      <c r="K66" s="21"/>
      <c r="L66" s="21"/>
      <c r="M66" s="21"/>
    </row>
    <row r="67" spans="1:13" s="20" customFormat="1" ht="19.5" customHeight="1" thickTop="1" thickBot="1" x14ac:dyDescent="0.3">
      <c r="A67" s="209"/>
      <c r="B67" s="56"/>
      <c r="D67" s="22"/>
      <c r="E67" s="23"/>
      <c r="F67" s="145"/>
      <c r="G67" s="145"/>
      <c r="H67" s="139"/>
      <c r="I67" s="147"/>
      <c r="J67" s="23"/>
      <c r="K67" s="21"/>
      <c r="L67" s="21"/>
      <c r="M67" s="21"/>
    </row>
    <row r="68" spans="1:13" s="20" customFormat="1" ht="19.5" customHeight="1" thickTop="1" thickBot="1" x14ac:dyDescent="0.3">
      <c r="A68" s="209"/>
      <c r="B68" s="56"/>
      <c r="D68" s="22"/>
      <c r="E68" s="23"/>
      <c r="F68" s="145"/>
      <c r="G68" s="145"/>
      <c r="H68" s="139"/>
      <c r="I68" s="147"/>
      <c r="J68" s="23"/>
      <c r="K68" s="21"/>
      <c r="L68" s="21"/>
      <c r="M68" s="21"/>
    </row>
    <row r="69" spans="1:13" s="20" customFormat="1" ht="19.5" customHeight="1" thickTop="1" thickBot="1" x14ac:dyDescent="0.3">
      <c r="A69" s="209"/>
      <c r="B69" s="56"/>
      <c r="D69" s="22"/>
      <c r="E69" s="23"/>
      <c r="F69" s="145"/>
      <c r="G69" s="145"/>
      <c r="H69" s="139"/>
      <c r="I69" s="147"/>
      <c r="J69" s="23"/>
      <c r="K69" s="21"/>
      <c r="L69" s="21"/>
      <c r="M69" s="21"/>
    </row>
    <row r="70" spans="1:13" s="20" customFormat="1" ht="19.5" customHeight="1" thickTop="1" thickBot="1" x14ac:dyDescent="0.3">
      <c r="A70" s="209"/>
      <c r="B70" s="56"/>
      <c r="D70" s="22"/>
      <c r="E70" s="23"/>
      <c r="F70" s="145"/>
      <c r="G70" s="145"/>
      <c r="H70" s="139"/>
      <c r="I70" s="147"/>
      <c r="J70" s="23"/>
      <c r="K70" s="21"/>
      <c r="L70" s="21"/>
      <c r="M70" s="21"/>
    </row>
    <row r="71" spans="1:13" s="20" customFormat="1" ht="19.5" customHeight="1" thickTop="1" thickBot="1" x14ac:dyDescent="0.3">
      <c r="A71" s="209"/>
      <c r="B71" s="56"/>
      <c r="D71" s="22"/>
      <c r="E71" s="23"/>
      <c r="F71" s="145"/>
      <c r="G71" s="145"/>
      <c r="H71" s="139"/>
      <c r="I71" s="147"/>
      <c r="J71" s="23"/>
      <c r="K71" s="21"/>
      <c r="L71" s="21"/>
      <c r="M71" s="21"/>
    </row>
    <row r="72" spans="1:13" s="20" customFormat="1" ht="19.5" customHeight="1" thickTop="1" thickBot="1" x14ac:dyDescent="0.3">
      <c r="A72" s="209"/>
      <c r="B72" s="56"/>
      <c r="D72" s="22"/>
      <c r="E72" s="23"/>
      <c r="F72" s="145"/>
      <c r="G72" s="145"/>
      <c r="H72" s="139"/>
      <c r="I72" s="147"/>
      <c r="J72" s="23"/>
      <c r="K72" s="21"/>
      <c r="L72" s="21"/>
      <c r="M72" s="21"/>
    </row>
    <row r="73" spans="1:13" s="20" customFormat="1" ht="19.5" customHeight="1" thickTop="1" thickBot="1" x14ac:dyDescent="0.3">
      <c r="A73" s="209"/>
      <c r="B73" s="56"/>
      <c r="D73" s="22"/>
      <c r="E73" s="23"/>
      <c r="F73" s="145"/>
      <c r="G73" s="145"/>
      <c r="H73" s="139"/>
      <c r="I73" s="147"/>
      <c r="J73" s="23"/>
      <c r="K73" s="21"/>
      <c r="L73" s="21"/>
      <c r="M73" s="21"/>
    </row>
    <row r="74" spans="1:13" s="20" customFormat="1" ht="19.5" customHeight="1" thickTop="1" thickBot="1" x14ac:dyDescent="0.3">
      <c r="A74" s="209"/>
      <c r="B74" s="56"/>
      <c r="D74" s="22"/>
      <c r="E74" s="23"/>
      <c r="F74" s="145"/>
      <c r="G74" s="145"/>
      <c r="H74" s="139"/>
      <c r="I74" s="147"/>
      <c r="J74" s="23"/>
      <c r="K74" s="21"/>
      <c r="L74" s="21"/>
      <c r="M74" s="21"/>
    </row>
    <row r="75" spans="1:13" s="20" customFormat="1" ht="19.5" customHeight="1" thickTop="1" thickBot="1" x14ac:dyDescent="0.3">
      <c r="A75" s="209"/>
      <c r="B75" s="56"/>
      <c r="D75" s="22"/>
      <c r="E75" s="23"/>
      <c r="F75" s="145"/>
      <c r="G75" s="145"/>
      <c r="H75" s="139"/>
      <c r="I75" s="147"/>
      <c r="J75" s="23"/>
      <c r="K75" s="21"/>
      <c r="L75" s="21"/>
      <c r="M75" s="21"/>
    </row>
    <row r="76" spans="1:13" s="20" customFormat="1" ht="19.5" customHeight="1" thickTop="1" thickBot="1" x14ac:dyDescent="0.3">
      <c r="A76" s="209"/>
      <c r="B76" s="56"/>
      <c r="D76" s="22"/>
      <c r="E76" s="23"/>
      <c r="F76" s="145"/>
      <c r="G76" s="145"/>
      <c r="H76" s="139"/>
      <c r="I76" s="147"/>
      <c r="J76" s="23"/>
      <c r="K76" s="21"/>
      <c r="L76" s="21"/>
      <c r="M76" s="21"/>
    </row>
    <row r="77" spans="1:13" s="20" customFormat="1" ht="19.5" customHeight="1" thickTop="1" thickBot="1" x14ac:dyDescent="0.3">
      <c r="A77" s="209"/>
      <c r="B77" s="56"/>
      <c r="D77" s="22"/>
      <c r="E77" s="23"/>
      <c r="F77" s="145"/>
      <c r="G77" s="145"/>
      <c r="H77" s="139"/>
      <c r="I77" s="147"/>
      <c r="J77" s="23"/>
      <c r="K77" s="21"/>
      <c r="L77" s="21"/>
      <c r="M77" s="21"/>
    </row>
    <row r="78" spans="1:13" s="20" customFormat="1" ht="19.5" customHeight="1" thickTop="1" thickBot="1" x14ac:dyDescent="0.3">
      <c r="A78" s="209"/>
      <c r="B78" s="56"/>
      <c r="D78" s="22"/>
      <c r="E78" s="23"/>
      <c r="F78" s="145"/>
      <c r="G78" s="145"/>
      <c r="H78" s="139"/>
      <c r="I78" s="147"/>
      <c r="J78" s="23"/>
      <c r="K78" s="21"/>
      <c r="L78" s="21"/>
      <c r="M78" s="21"/>
    </row>
    <row r="79" spans="1:13" s="20" customFormat="1" ht="19.5" customHeight="1" thickTop="1" thickBot="1" x14ac:dyDescent="0.3">
      <c r="A79" s="209"/>
      <c r="B79" s="56"/>
      <c r="D79" s="22"/>
      <c r="E79" s="23"/>
      <c r="F79" s="145"/>
      <c r="G79" s="145"/>
      <c r="H79" s="139"/>
      <c r="I79" s="147"/>
      <c r="J79" s="23"/>
      <c r="K79" s="21"/>
      <c r="L79" s="21"/>
      <c r="M79" s="21"/>
    </row>
    <row r="80" spans="1:13" s="20" customFormat="1" ht="19.5" customHeight="1" thickTop="1" thickBot="1" x14ac:dyDescent="0.3">
      <c r="A80" s="209"/>
      <c r="B80" s="56"/>
      <c r="D80" s="22"/>
      <c r="E80" s="23"/>
      <c r="F80" s="145"/>
      <c r="G80" s="145"/>
      <c r="H80" s="139"/>
      <c r="I80" s="147"/>
      <c r="J80" s="23"/>
      <c r="K80" s="21"/>
      <c r="L80" s="21"/>
      <c r="M80" s="21"/>
    </row>
    <row r="81" spans="1:13" s="20" customFormat="1" ht="19.5" customHeight="1" thickTop="1" thickBot="1" x14ac:dyDescent="0.3">
      <c r="A81" s="209"/>
      <c r="B81" s="56"/>
      <c r="D81" s="22"/>
      <c r="E81" s="23"/>
      <c r="F81" s="145"/>
      <c r="G81" s="145"/>
      <c r="H81" s="139"/>
      <c r="I81" s="147"/>
      <c r="J81" s="23"/>
      <c r="K81" s="21"/>
      <c r="L81" s="21"/>
      <c r="M81" s="21"/>
    </row>
    <row r="82" spans="1:13" s="20" customFormat="1" ht="19.5" customHeight="1" thickTop="1" thickBot="1" x14ac:dyDescent="0.3">
      <c r="A82" s="209"/>
      <c r="B82" s="56"/>
      <c r="D82" s="22"/>
      <c r="E82" s="23"/>
      <c r="F82" s="145"/>
      <c r="G82" s="145"/>
      <c r="H82" s="139"/>
      <c r="I82" s="147"/>
      <c r="J82" s="23"/>
      <c r="K82" s="21"/>
      <c r="L82" s="21"/>
      <c r="M82" s="21"/>
    </row>
    <row r="83" spans="1:13" s="20" customFormat="1" ht="19.5" customHeight="1" thickTop="1" thickBot="1" x14ac:dyDescent="0.3">
      <c r="A83" s="209"/>
      <c r="B83" s="56"/>
      <c r="D83" s="22"/>
      <c r="E83" s="23"/>
      <c r="F83" s="145"/>
      <c r="G83" s="145"/>
      <c r="H83" s="139"/>
      <c r="I83" s="147"/>
      <c r="J83" s="23"/>
      <c r="K83" s="21"/>
      <c r="L83" s="21"/>
      <c r="M83" s="21"/>
    </row>
    <row r="84" spans="1:13" s="20" customFormat="1" ht="19.5" customHeight="1" thickTop="1" thickBot="1" x14ac:dyDescent="0.3">
      <c r="A84" s="209"/>
      <c r="B84" s="56"/>
      <c r="D84" s="22"/>
      <c r="E84" s="23"/>
      <c r="F84" s="145"/>
      <c r="G84" s="145"/>
      <c r="H84" s="139"/>
      <c r="I84" s="147"/>
      <c r="J84" s="23"/>
      <c r="K84" s="21"/>
      <c r="L84" s="21"/>
      <c r="M84" s="21"/>
    </row>
    <row r="85" spans="1:13" s="20" customFormat="1" ht="19.5" customHeight="1" thickTop="1" thickBot="1" x14ac:dyDescent="0.3">
      <c r="A85" s="209"/>
      <c r="B85" s="56"/>
      <c r="D85" s="22"/>
      <c r="E85" s="23"/>
      <c r="F85" s="145"/>
      <c r="G85" s="145"/>
      <c r="H85" s="139"/>
      <c r="I85" s="147"/>
      <c r="J85" s="23"/>
      <c r="K85" s="21"/>
      <c r="L85" s="21"/>
      <c r="M85" s="21"/>
    </row>
    <row r="86" spans="1:13" s="20" customFormat="1" ht="19.5" customHeight="1" thickTop="1" thickBot="1" x14ac:dyDescent="0.3">
      <c r="A86" s="209"/>
      <c r="B86" s="56"/>
      <c r="D86" s="22"/>
      <c r="E86" s="23"/>
      <c r="F86" s="145"/>
      <c r="G86" s="145"/>
      <c r="H86" s="139"/>
      <c r="I86" s="147"/>
      <c r="J86" s="23"/>
      <c r="K86" s="21"/>
      <c r="L86" s="21"/>
      <c r="M86" s="21"/>
    </row>
    <row r="87" spans="1:13" s="20" customFormat="1" ht="19.5" customHeight="1" thickTop="1" thickBot="1" x14ac:dyDescent="0.3">
      <c r="A87" s="209"/>
      <c r="B87" s="56"/>
      <c r="D87" s="22"/>
      <c r="E87" s="23"/>
      <c r="F87" s="145"/>
      <c r="G87" s="145"/>
      <c r="H87" s="139"/>
      <c r="I87" s="147"/>
      <c r="J87" s="23"/>
      <c r="K87" s="21"/>
      <c r="L87" s="21"/>
      <c r="M87" s="21"/>
    </row>
    <row r="88" spans="1:13" s="20" customFormat="1" ht="19.5" customHeight="1" thickTop="1" thickBot="1" x14ac:dyDescent="0.3">
      <c r="A88" s="209"/>
      <c r="B88" s="56"/>
      <c r="D88" s="22"/>
      <c r="E88" s="23"/>
      <c r="F88" s="145"/>
      <c r="G88" s="145"/>
      <c r="H88" s="139"/>
      <c r="I88" s="147"/>
      <c r="J88" s="23"/>
      <c r="K88" s="21"/>
      <c r="L88" s="21"/>
      <c r="M88" s="21"/>
    </row>
    <row r="89" spans="1:13" s="20" customFormat="1" ht="19.5" customHeight="1" thickTop="1" thickBot="1" x14ac:dyDescent="0.3">
      <c r="A89" s="209"/>
      <c r="B89" s="56"/>
      <c r="D89" s="22"/>
      <c r="E89" s="23"/>
      <c r="F89" s="145"/>
      <c r="G89" s="145"/>
      <c r="H89" s="139"/>
      <c r="I89" s="147"/>
      <c r="J89" s="23"/>
      <c r="K89" s="21"/>
      <c r="L89" s="21"/>
      <c r="M89" s="21"/>
    </row>
    <row r="90" spans="1:13" s="20" customFormat="1" ht="19.5" customHeight="1" thickTop="1" thickBot="1" x14ac:dyDescent="0.3">
      <c r="A90" s="209"/>
      <c r="B90" s="56"/>
      <c r="D90" s="22"/>
      <c r="E90" s="23"/>
      <c r="F90" s="145"/>
      <c r="G90" s="145"/>
      <c r="H90" s="139"/>
      <c r="I90" s="147"/>
      <c r="J90" s="23"/>
      <c r="K90" s="21"/>
      <c r="L90" s="21"/>
      <c r="M90" s="21"/>
    </row>
    <row r="91" spans="1:13" s="20" customFormat="1" ht="19.5" customHeight="1" thickTop="1" thickBot="1" x14ac:dyDescent="0.3">
      <c r="A91" s="209"/>
      <c r="B91" s="56"/>
      <c r="D91" s="22"/>
      <c r="E91" s="23"/>
      <c r="F91" s="145"/>
      <c r="G91" s="145"/>
      <c r="H91" s="139"/>
      <c r="I91" s="147"/>
      <c r="J91" s="23"/>
      <c r="K91" s="21"/>
      <c r="L91" s="21"/>
      <c r="M91" s="21"/>
    </row>
    <row r="92" spans="1:13" s="20" customFormat="1" ht="19.5" customHeight="1" thickTop="1" thickBot="1" x14ac:dyDescent="0.3">
      <c r="A92" s="209"/>
      <c r="B92" s="56"/>
      <c r="D92" s="22"/>
      <c r="E92" s="23"/>
      <c r="F92" s="145"/>
      <c r="G92" s="145"/>
      <c r="H92" s="139"/>
      <c r="I92" s="147"/>
      <c r="J92" s="23"/>
      <c r="K92" s="21"/>
      <c r="L92" s="21"/>
      <c r="M92" s="21"/>
    </row>
    <row r="93" spans="1:13" s="20" customFormat="1" ht="19.5" customHeight="1" thickTop="1" thickBot="1" x14ac:dyDescent="0.3">
      <c r="A93" s="209"/>
      <c r="B93" s="56"/>
      <c r="D93" s="22"/>
      <c r="E93" s="23"/>
      <c r="F93" s="145"/>
      <c r="G93" s="145"/>
      <c r="H93" s="139"/>
      <c r="I93" s="147"/>
      <c r="J93" s="23"/>
      <c r="K93" s="21"/>
      <c r="L93" s="21"/>
      <c r="M93" s="21"/>
    </row>
    <row r="94" spans="1:13" s="20" customFormat="1" ht="19.5" customHeight="1" thickTop="1" thickBot="1" x14ac:dyDescent="0.3">
      <c r="A94" s="209"/>
      <c r="B94" s="56"/>
      <c r="D94" s="22"/>
      <c r="E94" s="23"/>
      <c r="F94" s="145"/>
      <c r="G94" s="145"/>
      <c r="H94" s="139"/>
      <c r="I94" s="147"/>
      <c r="J94" s="23"/>
      <c r="K94" s="21"/>
      <c r="L94" s="21"/>
      <c r="M94" s="21"/>
    </row>
    <row r="95" spans="1:13" s="20" customFormat="1" ht="19.5" customHeight="1" thickTop="1" thickBot="1" x14ac:dyDescent="0.3">
      <c r="A95" s="209"/>
      <c r="B95" s="56"/>
      <c r="D95" s="22"/>
      <c r="E95" s="23"/>
      <c r="F95" s="145"/>
      <c r="G95" s="145"/>
      <c r="H95" s="139"/>
      <c r="I95" s="147"/>
      <c r="J95" s="23"/>
      <c r="K95" s="21"/>
      <c r="L95" s="21"/>
      <c r="M95" s="21"/>
    </row>
    <row r="96" spans="1:13" s="20" customFormat="1" ht="19.5" customHeight="1" thickTop="1" thickBot="1" x14ac:dyDescent="0.3">
      <c r="A96" s="209"/>
      <c r="B96" s="56"/>
      <c r="D96" s="22"/>
      <c r="E96" s="23"/>
      <c r="F96" s="145"/>
      <c r="G96" s="145"/>
      <c r="H96" s="139"/>
      <c r="I96" s="147"/>
      <c r="J96" s="23"/>
      <c r="K96" s="21"/>
      <c r="L96" s="21"/>
      <c r="M96" s="21"/>
    </row>
    <row r="97" spans="1:13" s="20" customFormat="1" ht="19.5" customHeight="1" thickTop="1" thickBot="1" x14ac:dyDescent="0.3">
      <c r="A97" s="209"/>
      <c r="B97" s="56"/>
      <c r="D97" s="22"/>
      <c r="E97" s="23"/>
      <c r="F97" s="145"/>
      <c r="G97" s="145"/>
      <c r="H97" s="139"/>
      <c r="I97" s="147"/>
      <c r="J97" s="23"/>
      <c r="K97" s="21"/>
      <c r="L97" s="21"/>
      <c r="M97" s="21"/>
    </row>
    <row r="98" spans="1:13" s="20" customFormat="1" ht="19.5" customHeight="1" thickTop="1" thickBot="1" x14ac:dyDescent="0.3">
      <c r="A98" s="209"/>
      <c r="B98" s="56"/>
      <c r="D98" s="22"/>
      <c r="E98" s="23"/>
      <c r="F98" s="145"/>
      <c r="G98" s="145"/>
      <c r="H98" s="139"/>
      <c r="I98" s="147"/>
      <c r="J98" s="23"/>
      <c r="K98" s="21"/>
      <c r="L98" s="21"/>
      <c r="M98" s="21"/>
    </row>
    <row r="99" spans="1:13" s="20" customFormat="1" ht="19.5" customHeight="1" thickTop="1" thickBot="1" x14ac:dyDescent="0.3">
      <c r="A99" s="209"/>
      <c r="B99" s="56"/>
      <c r="D99" s="22"/>
      <c r="E99" s="23"/>
      <c r="F99" s="145"/>
      <c r="G99" s="145"/>
      <c r="H99" s="139"/>
      <c r="I99" s="147"/>
      <c r="J99" s="23"/>
      <c r="K99" s="21"/>
      <c r="L99" s="21"/>
      <c r="M99" s="21"/>
    </row>
    <row r="100" spans="1:13" s="20" customFormat="1" ht="19.5" customHeight="1" thickTop="1" thickBot="1" x14ac:dyDescent="0.3">
      <c r="A100" s="209"/>
      <c r="B100" s="56"/>
      <c r="D100" s="22"/>
      <c r="E100" s="23"/>
      <c r="F100" s="145"/>
      <c r="G100" s="145"/>
      <c r="H100" s="139"/>
      <c r="I100" s="147"/>
      <c r="J100" s="23"/>
      <c r="K100" s="21"/>
      <c r="L100" s="21"/>
      <c r="M100" s="21"/>
    </row>
    <row r="101" spans="1:13" s="20" customFormat="1" ht="19.5" customHeight="1" thickTop="1" thickBot="1" x14ac:dyDescent="0.3">
      <c r="A101" s="209"/>
      <c r="B101" s="56"/>
      <c r="D101" s="22"/>
      <c r="E101" s="23"/>
      <c r="F101" s="145"/>
      <c r="G101" s="145"/>
      <c r="H101" s="139"/>
      <c r="I101" s="147"/>
      <c r="J101" s="23"/>
      <c r="K101" s="21"/>
      <c r="L101" s="21"/>
      <c r="M101" s="21"/>
    </row>
    <row r="102" spans="1:13" s="20" customFormat="1" ht="19.5" customHeight="1" thickTop="1" thickBot="1" x14ac:dyDescent="0.3">
      <c r="A102" s="209"/>
      <c r="B102" s="56"/>
      <c r="D102" s="22"/>
      <c r="E102" s="23"/>
      <c r="F102" s="145"/>
      <c r="G102" s="145"/>
      <c r="H102" s="139"/>
      <c r="I102" s="147"/>
      <c r="J102" s="23"/>
      <c r="K102" s="21"/>
      <c r="L102" s="21"/>
      <c r="M102" s="21"/>
    </row>
    <row r="103" spans="1:13" s="20" customFormat="1" ht="19.5" customHeight="1" thickTop="1" thickBot="1" x14ac:dyDescent="0.3">
      <c r="A103" s="209"/>
      <c r="B103" s="56"/>
      <c r="D103" s="22"/>
      <c r="E103" s="23"/>
      <c r="F103" s="145"/>
      <c r="G103" s="145"/>
      <c r="H103" s="139"/>
      <c r="I103" s="147"/>
      <c r="J103" s="23"/>
      <c r="K103" s="21"/>
      <c r="L103" s="21"/>
      <c r="M103" s="21"/>
    </row>
    <row r="104" spans="1:13" s="20" customFormat="1" ht="19.5" customHeight="1" thickTop="1" thickBot="1" x14ac:dyDescent="0.3">
      <c r="A104" s="209"/>
      <c r="B104" s="56"/>
      <c r="D104" s="22"/>
      <c r="E104" s="23"/>
      <c r="F104" s="145"/>
      <c r="G104" s="145"/>
      <c r="H104" s="139"/>
      <c r="I104" s="147"/>
      <c r="J104" s="23"/>
      <c r="K104" s="21"/>
      <c r="L104" s="21"/>
      <c r="M104" s="21"/>
    </row>
    <row r="105" spans="1:13" s="20" customFormat="1" ht="19.5" customHeight="1" thickTop="1" thickBot="1" x14ac:dyDescent="0.3">
      <c r="A105" s="209"/>
      <c r="B105" s="56"/>
      <c r="D105" s="22"/>
      <c r="E105" s="23"/>
      <c r="F105" s="145"/>
      <c r="G105" s="145"/>
      <c r="H105" s="139"/>
      <c r="I105" s="147"/>
      <c r="J105" s="23"/>
      <c r="K105" s="21"/>
      <c r="L105" s="21"/>
      <c r="M105" s="21"/>
    </row>
    <row r="106" spans="1:13" s="20" customFormat="1" ht="19.5" customHeight="1" thickTop="1" thickBot="1" x14ac:dyDescent="0.3">
      <c r="A106" s="209"/>
      <c r="B106" s="56"/>
      <c r="D106" s="22"/>
      <c r="E106" s="23"/>
      <c r="F106" s="145"/>
      <c r="G106" s="145"/>
      <c r="H106" s="139"/>
      <c r="I106" s="147"/>
      <c r="J106" s="23"/>
      <c r="K106" s="21"/>
      <c r="L106" s="21"/>
      <c r="M106" s="21"/>
    </row>
    <row r="107" spans="1:13" s="20" customFormat="1" ht="19.5" customHeight="1" thickTop="1" thickBot="1" x14ac:dyDescent="0.3">
      <c r="A107" s="209"/>
      <c r="B107" s="56"/>
      <c r="D107" s="22"/>
      <c r="E107" s="23"/>
      <c r="F107" s="145"/>
      <c r="G107" s="145"/>
      <c r="H107" s="139"/>
      <c r="I107" s="147"/>
      <c r="J107" s="23"/>
      <c r="K107" s="21"/>
      <c r="L107" s="21"/>
      <c r="M107" s="21"/>
    </row>
    <row r="108" spans="1:13" s="20" customFormat="1" ht="19.5" customHeight="1" thickTop="1" thickBot="1" x14ac:dyDescent="0.3">
      <c r="A108" s="209"/>
      <c r="B108" s="56"/>
      <c r="D108" s="22"/>
      <c r="E108" s="23"/>
      <c r="F108" s="145"/>
      <c r="G108" s="145"/>
      <c r="H108" s="139"/>
      <c r="I108" s="147"/>
      <c r="J108" s="23"/>
      <c r="K108" s="21"/>
      <c r="L108" s="21"/>
      <c r="M108" s="21"/>
    </row>
    <row r="109" spans="1:13" s="20" customFormat="1" ht="19.5" customHeight="1" thickTop="1" thickBot="1" x14ac:dyDescent="0.3">
      <c r="A109" s="209"/>
      <c r="B109" s="56"/>
      <c r="D109" s="22"/>
      <c r="E109" s="23"/>
      <c r="F109" s="145"/>
      <c r="G109" s="145"/>
      <c r="H109" s="139"/>
      <c r="I109" s="147"/>
      <c r="J109" s="23"/>
      <c r="K109" s="21"/>
      <c r="L109" s="21"/>
      <c r="M109" s="21"/>
    </row>
    <row r="110" spans="1:13" s="20" customFormat="1" ht="19.5" customHeight="1" thickTop="1" thickBot="1" x14ac:dyDescent="0.3">
      <c r="A110" s="209"/>
      <c r="B110" s="56"/>
      <c r="D110" s="22"/>
      <c r="E110" s="23"/>
      <c r="F110" s="145"/>
      <c r="G110" s="145"/>
      <c r="H110" s="139"/>
      <c r="I110" s="147"/>
      <c r="J110" s="23"/>
      <c r="K110" s="21"/>
      <c r="L110" s="21"/>
      <c r="M110" s="21"/>
    </row>
    <row r="111" spans="1:13" s="20" customFormat="1" ht="19.5" customHeight="1" thickTop="1" thickBot="1" x14ac:dyDescent="0.3">
      <c r="A111" s="209"/>
      <c r="B111" s="56"/>
      <c r="D111" s="22"/>
      <c r="E111" s="23"/>
      <c r="F111" s="145"/>
      <c r="G111" s="145"/>
      <c r="H111" s="139"/>
      <c r="I111" s="147"/>
      <c r="J111" s="23"/>
      <c r="K111" s="21"/>
      <c r="L111" s="21"/>
      <c r="M111" s="21"/>
    </row>
    <row r="112" spans="1:13" s="20" customFormat="1" ht="19.5" customHeight="1" thickTop="1" thickBot="1" x14ac:dyDescent="0.3">
      <c r="A112" s="209"/>
      <c r="B112" s="56"/>
      <c r="D112" s="22"/>
      <c r="E112" s="23"/>
      <c r="F112" s="145"/>
      <c r="G112" s="145"/>
      <c r="H112" s="139"/>
      <c r="I112" s="147"/>
      <c r="J112" s="23"/>
      <c r="K112" s="21"/>
      <c r="L112" s="21"/>
      <c r="M112" s="21"/>
    </row>
    <row r="113" spans="1:13" s="20" customFormat="1" ht="19.5" customHeight="1" thickTop="1" thickBot="1" x14ac:dyDescent="0.3">
      <c r="A113" s="209"/>
      <c r="B113" s="56"/>
      <c r="D113" s="22"/>
      <c r="E113" s="23"/>
      <c r="F113" s="145"/>
      <c r="G113" s="145"/>
      <c r="H113" s="139"/>
      <c r="I113" s="147"/>
      <c r="J113" s="23"/>
      <c r="K113" s="21"/>
      <c r="L113" s="21"/>
      <c r="M113" s="21"/>
    </row>
    <row r="114" spans="1:13" s="20" customFormat="1" ht="19.5" customHeight="1" thickTop="1" thickBot="1" x14ac:dyDescent="0.3">
      <c r="A114" s="209"/>
      <c r="B114" s="56"/>
      <c r="D114" s="22"/>
      <c r="E114" s="23"/>
      <c r="F114" s="145"/>
      <c r="G114" s="145"/>
      <c r="H114" s="139"/>
      <c r="I114" s="147"/>
      <c r="J114" s="23"/>
      <c r="K114" s="21"/>
      <c r="L114" s="21"/>
      <c r="M114" s="21"/>
    </row>
    <row r="115" spans="1:13" s="20" customFormat="1" ht="19.5" customHeight="1" thickTop="1" thickBot="1" x14ac:dyDescent="0.3">
      <c r="A115" s="209"/>
      <c r="B115" s="56"/>
      <c r="D115" s="22"/>
      <c r="E115" s="23"/>
      <c r="F115" s="145"/>
      <c r="G115" s="145"/>
      <c r="H115" s="139"/>
      <c r="I115" s="147"/>
      <c r="J115" s="23"/>
      <c r="K115" s="21"/>
      <c r="L115" s="21"/>
      <c r="M115" s="21"/>
    </row>
    <row r="116" spans="1:13" s="20" customFormat="1" ht="19.5" customHeight="1" thickTop="1" thickBot="1" x14ac:dyDescent="0.3">
      <c r="A116" s="209"/>
      <c r="B116" s="56"/>
      <c r="D116" s="22"/>
      <c r="E116" s="23"/>
      <c r="F116" s="145"/>
      <c r="G116" s="145"/>
      <c r="H116" s="139"/>
      <c r="I116" s="147"/>
      <c r="J116" s="23"/>
      <c r="K116" s="21"/>
      <c r="L116" s="21"/>
      <c r="M116" s="21"/>
    </row>
    <row r="117" spans="1:13" s="20" customFormat="1" ht="19.5" customHeight="1" thickTop="1" thickBot="1" x14ac:dyDescent="0.3">
      <c r="A117" s="209"/>
      <c r="B117" s="56"/>
      <c r="D117" s="22"/>
      <c r="E117" s="23"/>
      <c r="F117" s="145"/>
      <c r="G117" s="145"/>
      <c r="H117" s="139"/>
      <c r="I117" s="147"/>
      <c r="J117" s="23"/>
      <c r="K117" s="21"/>
      <c r="L117" s="21"/>
      <c r="M117" s="21"/>
    </row>
    <row r="118" spans="1:13" s="20" customFormat="1" ht="19.5" customHeight="1" thickTop="1" thickBot="1" x14ac:dyDescent="0.3">
      <c r="A118" s="209"/>
      <c r="B118" s="56"/>
      <c r="D118" s="22"/>
      <c r="E118" s="23"/>
      <c r="F118" s="145"/>
      <c r="G118" s="145"/>
      <c r="H118" s="139"/>
      <c r="I118" s="147"/>
      <c r="J118" s="23"/>
      <c r="K118" s="21"/>
      <c r="L118" s="21"/>
      <c r="M118" s="21"/>
    </row>
    <row r="119" spans="1:13" s="20" customFormat="1" ht="19.5" customHeight="1" thickTop="1" thickBot="1" x14ac:dyDescent="0.3">
      <c r="A119" s="209"/>
      <c r="B119" s="56"/>
      <c r="D119" s="22"/>
      <c r="E119" s="23"/>
      <c r="F119" s="145"/>
      <c r="G119" s="145"/>
      <c r="H119" s="139"/>
      <c r="I119" s="147"/>
      <c r="J119" s="23"/>
      <c r="K119" s="21"/>
      <c r="L119" s="21"/>
      <c r="M119" s="21"/>
    </row>
    <row r="120" spans="1:13" s="20" customFormat="1" ht="19.5" customHeight="1" thickTop="1" thickBot="1" x14ac:dyDescent="0.3">
      <c r="A120" s="209"/>
      <c r="B120" s="56"/>
      <c r="D120" s="22"/>
      <c r="E120" s="23"/>
      <c r="F120" s="145"/>
      <c r="G120" s="145"/>
      <c r="H120" s="139"/>
      <c r="I120" s="147"/>
      <c r="J120" s="23"/>
      <c r="K120" s="21"/>
      <c r="L120" s="21"/>
      <c r="M120" s="21"/>
    </row>
    <row r="121" spans="1:13" s="20" customFormat="1" ht="19.5" customHeight="1" thickTop="1" thickBot="1" x14ac:dyDescent="0.3">
      <c r="A121" s="209"/>
      <c r="B121" s="56"/>
      <c r="D121" s="22"/>
      <c r="E121" s="23"/>
      <c r="F121" s="145"/>
      <c r="G121" s="145"/>
      <c r="H121" s="139"/>
      <c r="I121" s="147"/>
      <c r="J121" s="23"/>
      <c r="K121" s="21"/>
      <c r="L121" s="21"/>
      <c r="M121" s="21"/>
    </row>
    <row r="122" spans="1:13" s="20" customFormat="1" ht="19.5" customHeight="1" thickTop="1" thickBot="1" x14ac:dyDescent="0.3">
      <c r="A122" s="209"/>
      <c r="B122" s="56"/>
      <c r="D122" s="22"/>
      <c r="E122" s="23"/>
      <c r="F122" s="145"/>
      <c r="G122" s="145"/>
      <c r="H122" s="139"/>
      <c r="I122" s="147"/>
      <c r="J122" s="23"/>
      <c r="K122" s="21"/>
      <c r="L122" s="21"/>
      <c r="M122" s="21"/>
    </row>
    <row r="123" spans="1:13" s="20" customFormat="1" ht="19.5" customHeight="1" thickTop="1" thickBot="1" x14ac:dyDescent="0.3">
      <c r="A123" s="209"/>
      <c r="B123" s="56"/>
      <c r="D123" s="22"/>
      <c r="E123" s="23"/>
      <c r="F123" s="145"/>
      <c r="G123" s="145"/>
      <c r="H123" s="139"/>
      <c r="I123" s="147"/>
      <c r="J123" s="23"/>
      <c r="K123" s="21"/>
      <c r="L123" s="21"/>
      <c r="M123" s="21"/>
    </row>
    <row r="124" spans="1:13" s="20" customFormat="1" ht="19.5" customHeight="1" thickTop="1" thickBot="1" x14ac:dyDescent="0.3">
      <c r="A124" s="209"/>
      <c r="B124" s="56"/>
      <c r="D124" s="22"/>
      <c r="E124" s="23"/>
      <c r="F124" s="145"/>
      <c r="G124" s="145"/>
      <c r="H124" s="139"/>
      <c r="I124" s="147"/>
      <c r="J124" s="23"/>
      <c r="K124" s="21"/>
      <c r="L124" s="21"/>
      <c r="M124" s="21"/>
    </row>
    <row r="125" spans="1:13" s="20" customFormat="1" ht="19.5" customHeight="1" thickTop="1" thickBot="1" x14ac:dyDescent="0.3">
      <c r="A125" s="209"/>
      <c r="B125" s="56"/>
      <c r="D125" s="22"/>
      <c r="E125" s="23"/>
      <c r="F125" s="145"/>
      <c r="G125" s="145"/>
      <c r="H125" s="139"/>
      <c r="I125" s="147"/>
      <c r="J125" s="23"/>
      <c r="K125" s="21"/>
      <c r="L125" s="21"/>
      <c r="M125" s="21"/>
    </row>
    <row r="126" spans="1:13" s="20" customFormat="1" ht="19.5" customHeight="1" thickTop="1" thickBot="1" x14ac:dyDescent="0.3">
      <c r="A126" s="209"/>
      <c r="B126" s="56"/>
      <c r="D126" s="22"/>
      <c r="E126" s="23"/>
      <c r="F126" s="145"/>
      <c r="G126" s="145"/>
      <c r="H126" s="139"/>
      <c r="I126" s="147"/>
      <c r="J126" s="23"/>
      <c r="K126" s="21"/>
      <c r="L126" s="21"/>
      <c r="M126" s="21"/>
    </row>
    <row r="127" spans="1:13" s="20" customFormat="1" ht="19.5" customHeight="1" thickTop="1" thickBot="1" x14ac:dyDescent="0.3">
      <c r="A127" s="209"/>
      <c r="B127" s="56"/>
      <c r="D127" s="22"/>
      <c r="E127" s="23"/>
      <c r="F127" s="145"/>
      <c r="G127" s="145"/>
      <c r="H127" s="139"/>
      <c r="I127" s="147"/>
      <c r="J127" s="23"/>
      <c r="K127" s="21"/>
      <c r="L127" s="21"/>
      <c r="M127" s="21"/>
    </row>
    <row r="128" spans="1:13" s="20" customFormat="1" ht="19.5" customHeight="1" thickTop="1" thickBot="1" x14ac:dyDescent="0.3">
      <c r="A128" s="209"/>
      <c r="B128" s="56"/>
      <c r="D128" s="22"/>
      <c r="E128" s="23"/>
      <c r="F128" s="145"/>
      <c r="G128" s="145"/>
      <c r="H128" s="139"/>
      <c r="I128" s="147"/>
      <c r="J128" s="23"/>
      <c r="K128" s="21"/>
      <c r="L128" s="21"/>
      <c r="M128" s="21"/>
    </row>
    <row r="129" spans="1:13" s="20" customFormat="1" ht="19.5" customHeight="1" thickTop="1" thickBot="1" x14ac:dyDescent="0.3">
      <c r="A129" s="209"/>
      <c r="B129" s="56"/>
      <c r="D129" s="22"/>
      <c r="E129" s="23"/>
      <c r="F129" s="145"/>
      <c r="G129" s="145"/>
      <c r="H129" s="139"/>
      <c r="I129" s="147"/>
      <c r="J129" s="23"/>
      <c r="K129" s="21"/>
      <c r="L129" s="21"/>
      <c r="M129" s="21"/>
    </row>
    <row r="130" spans="1:13" s="20" customFormat="1" ht="19.5" customHeight="1" thickTop="1" thickBot="1" x14ac:dyDescent="0.3">
      <c r="A130" s="209"/>
      <c r="B130" s="56"/>
      <c r="D130" s="22"/>
      <c r="E130" s="23"/>
      <c r="F130" s="145"/>
      <c r="G130" s="145"/>
      <c r="H130" s="139"/>
      <c r="I130" s="147"/>
      <c r="J130" s="23"/>
      <c r="K130" s="21"/>
      <c r="L130" s="21"/>
      <c r="M130" s="21"/>
    </row>
    <row r="131" spans="1:13" s="20" customFormat="1" ht="19.5" customHeight="1" thickTop="1" thickBot="1" x14ac:dyDescent="0.3">
      <c r="A131" s="209"/>
      <c r="B131" s="56"/>
      <c r="D131" s="22"/>
      <c r="E131" s="23"/>
      <c r="F131" s="145"/>
      <c r="G131" s="145"/>
      <c r="H131" s="139"/>
      <c r="I131" s="147"/>
      <c r="J131" s="23"/>
      <c r="K131" s="21"/>
      <c r="L131" s="21"/>
      <c r="M131" s="21"/>
    </row>
    <row r="132" spans="1:13" s="20" customFormat="1" ht="19.5" customHeight="1" thickTop="1" thickBot="1" x14ac:dyDescent="0.3">
      <c r="A132" s="209"/>
      <c r="B132" s="56"/>
      <c r="D132" s="22"/>
      <c r="E132" s="23"/>
      <c r="F132" s="145"/>
      <c r="G132" s="145"/>
      <c r="H132" s="139"/>
      <c r="I132" s="147"/>
      <c r="J132" s="23"/>
      <c r="K132" s="21"/>
      <c r="L132" s="21"/>
      <c r="M132" s="21"/>
    </row>
    <row r="133" spans="1:13" s="20" customFormat="1" ht="19.5" customHeight="1" thickTop="1" thickBot="1" x14ac:dyDescent="0.3">
      <c r="A133" s="209"/>
      <c r="B133" s="56"/>
      <c r="D133" s="22"/>
      <c r="E133" s="23"/>
      <c r="F133" s="145"/>
      <c r="G133" s="145"/>
      <c r="H133" s="139"/>
      <c r="I133" s="147"/>
      <c r="J133" s="23"/>
      <c r="K133" s="21"/>
      <c r="L133" s="21"/>
      <c r="M133" s="21"/>
    </row>
    <row r="134" spans="1:13" s="20" customFormat="1" ht="19.5" customHeight="1" thickTop="1" thickBot="1" x14ac:dyDescent="0.3">
      <c r="A134" s="209"/>
      <c r="B134" s="56"/>
      <c r="D134" s="22"/>
      <c r="E134" s="23"/>
      <c r="F134" s="145"/>
      <c r="G134" s="145"/>
      <c r="H134" s="139"/>
      <c r="I134" s="147"/>
      <c r="J134" s="23"/>
      <c r="K134" s="21"/>
      <c r="L134" s="21"/>
      <c r="M134" s="21"/>
    </row>
    <row r="135" spans="1:13" s="20" customFormat="1" ht="19.5" customHeight="1" thickTop="1" thickBot="1" x14ac:dyDescent="0.3">
      <c r="A135" s="209"/>
      <c r="B135" s="56"/>
      <c r="D135" s="22"/>
      <c r="E135" s="23"/>
      <c r="F135" s="145"/>
      <c r="G135" s="145"/>
      <c r="H135" s="139"/>
      <c r="I135" s="147"/>
      <c r="J135" s="23"/>
      <c r="K135" s="21"/>
      <c r="L135" s="21"/>
      <c r="M135" s="21"/>
    </row>
    <row r="136" spans="1:13" s="20" customFormat="1" ht="19.5" customHeight="1" thickTop="1" thickBot="1" x14ac:dyDescent="0.3">
      <c r="A136" s="209"/>
      <c r="B136" s="56"/>
      <c r="D136" s="22"/>
      <c r="E136" s="23"/>
      <c r="F136" s="145"/>
      <c r="G136" s="145"/>
      <c r="H136" s="139"/>
      <c r="I136" s="147"/>
      <c r="J136" s="23"/>
      <c r="K136" s="21"/>
      <c r="L136" s="21"/>
      <c r="M136" s="21"/>
    </row>
    <row r="137" spans="1:13" s="20" customFormat="1" ht="19.5" customHeight="1" thickTop="1" thickBot="1" x14ac:dyDescent="0.3">
      <c r="A137" s="209"/>
      <c r="B137" s="56"/>
      <c r="D137" s="22"/>
      <c r="E137" s="23"/>
      <c r="F137" s="145"/>
      <c r="G137" s="145"/>
      <c r="H137" s="139"/>
      <c r="I137" s="147"/>
      <c r="J137" s="23"/>
      <c r="K137" s="21"/>
      <c r="L137" s="21"/>
      <c r="M137" s="21"/>
    </row>
    <row r="138" spans="1:13" s="20" customFormat="1" ht="19.5" customHeight="1" thickTop="1" thickBot="1" x14ac:dyDescent="0.3">
      <c r="A138" s="209"/>
      <c r="B138" s="56"/>
      <c r="D138" s="22"/>
      <c r="E138" s="23"/>
      <c r="F138" s="145"/>
      <c r="G138" s="145"/>
      <c r="H138" s="139"/>
      <c r="I138" s="147"/>
      <c r="J138" s="23"/>
      <c r="K138" s="21"/>
      <c r="L138" s="21"/>
      <c r="M138" s="21"/>
    </row>
    <row r="139" spans="1:13" s="20" customFormat="1" ht="19.5" customHeight="1" thickTop="1" thickBot="1" x14ac:dyDescent="0.3">
      <c r="A139" s="209"/>
      <c r="B139" s="56"/>
      <c r="D139" s="22"/>
      <c r="E139" s="23"/>
      <c r="F139" s="145"/>
      <c r="G139" s="145"/>
      <c r="H139" s="139"/>
      <c r="I139" s="147"/>
      <c r="J139" s="23"/>
      <c r="K139" s="21"/>
      <c r="L139" s="21"/>
      <c r="M139" s="21"/>
    </row>
    <row r="140" spans="1:13" s="20" customFormat="1" ht="19.5" customHeight="1" thickTop="1" thickBot="1" x14ac:dyDescent="0.3">
      <c r="A140" s="209"/>
      <c r="B140" s="56"/>
      <c r="D140" s="22"/>
      <c r="E140" s="23"/>
      <c r="F140" s="145"/>
      <c r="G140" s="145"/>
      <c r="H140" s="139"/>
      <c r="I140" s="147"/>
      <c r="J140" s="23"/>
      <c r="K140" s="21"/>
      <c r="L140" s="21"/>
      <c r="M140" s="21"/>
    </row>
    <row r="141" spans="1:13" s="20" customFormat="1" ht="19.5" customHeight="1" thickTop="1" thickBot="1" x14ac:dyDescent="0.3">
      <c r="A141" s="209"/>
      <c r="B141" s="56"/>
      <c r="D141" s="22"/>
      <c r="E141" s="23"/>
      <c r="F141" s="145"/>
      <c r="G141" s="145"/>
      <c r="H141" s="139"/>
      <c r="I141" s="147"/>
      <c r="J141" s="23"/>
      <c r="K141" s="21"/>
      <c r="L141" s="21"/>
      <c r="M141" s="21"/>
    </row>
    <row r="142" spans="1:13" s="20" customFormat="1" ht="19.5" customHeight="1" thickTop="1" thickBot="1" x14ac:dyDescent="0.3">
      <c r="A142" s="209"/>
      <c r="B142" s="56"/>
      <c r="D142" s="22"/>
      <c r="E142" s="23"/>
      <c r="F142" s="145"/>
      <c r="G142" s="145"/>
      <c r="H142" s="139"/>
      <c r="I142" s="147"/>
      <c r="J142" s="23"/>
      <c r="K142" s="21"/>
      <c r="L142" s="21"/>
      <c r="M142" s="21"/>
    </row>
    <row r="143" spans="1:13" s="20" customFormat="1" ht="19.5" customHeight="1" thickTop="1" thickBot="1" x14ac:dyDescent="0.3">
      <c r="A143" s="209"/>
      <c r="B143" s="56"/>
      <c r="D143" s="22"/>
      <c r="E143" s="23"/>
      <c r="F143" s="145"/>
      <c r="G143" s="145"/>
      <c r="H143" s="139"/>
      <c r="I143" s="147"/>
      <c r="J143" s="23"/>
      <c r="K143" s="21"/>
      <c r="L143" s="21"/>
      <c r="M143" s="21"/>
    </row>
    <row r="144" spans="1:13" s="20" customFormat="1" ht="19.5" customHeight="1" thickTop="1" thickBot="1" x14ac:dyDescent="0.3">
      <c r="A144" s="209"/>
      <c r="B144" s="56"/>
      <c r="D144" s="22"/>
      <c r="E144" s="23"/>
      <c r="F144" s="145"/>
      <c r="G144" s="145"/>
      <c r="H144" s="139"/>
      <c r="I144" s="147"/>
      <c r="J144" s="23"/>
      <c r="K144" s="21"/>
      <c r="L144" s="21"/>
      <c r="M144" s="21"/>
    </row>
    <row r="145" spans="1:13" s="20" customFormat="1" ht="19.5" customHeight="1" thickTop="1" thickBot="1" x14ac:dyDescent="0.3">
      <c r="A145" s="209"/>
      <c r="B145" s="56"/>
      <c r="D145" s="22"/>
      <c r="E145" s="23"/>
      <c r="F145" s="145"/>
      <c r="G145" s="145"/>
      <c r="H145" s="139"/>
      <c r="I145" s="147"/>
      <c r="J145" s="23"/>
      <c r="K145" s="21"/>
      <c r="L145" s="21"/>
      <c r="M145" s="21"/>
    </row>
    <row r="146" spans="1:13" s="20" customFormat="1" ht="19.5" customHeight="1" thickTop="1" thickBot="1" x14ac:dyDescent="0.3">
      <c r="A146" s="209"/>
      <c r="B146" s="56"/>
      <c r="D146" s="22"/>
      <c r="E146" s="23"/>
      <c r="F146" s="145"/>
      <c r="G146" s="145"/>
      <c r="H146" s="139"/>
      <c r="I146" s="147"/>
      <c r="J146" s="23"/>
      <c r="K146" s="21"/>
      <c r="L146" s="21"/>
      <c r="M146" s="21"/>
    </row>
    <row r="147" spans="1:13" s="20" customFormat="1" ht="19.5" customHeight="1" thickTop="1" thickBot="1" x14ac:dyDescent="0.3">
      <c r="A147" s="209"/>
      <c r="B147" s="56"/>
      <c r="D147" s="22"/>
      <c r="E147" s="23"/>
      <c r="F147" s="145"/>
      <c r="G147" s="145"/>
      <c r="H147" s="139"/>
      <c r="I147" s="147"/>
      <c r="J147" s="23"/>
      <c r="K147" s="21"/>
      <c r="L147" s="21"/>
      <c r="M147" s="21"/>
    </row>
    <row r="148" spans="1:13" s="20" customFormat="1" ht="19.5" customHeight="1" thickTop="1" thickBot="1" x14ac:dyDescent="0.3">
      <c r="A148" s="209"/>
      <c r="B148" s="56"/>
      <c r="D148" s="22"/>
      <c r="E148" s="23"/>
      <c r="F148" s="145"/>
      <c r="G148" s="145"/>
      <c r="H148" s="139"/>
      <c r="I148" s="147"/>
      <c r="J148" s="23"/>
      <c r="K148" s="21"/>
      <c r="L148" s="21"/>
      <c r="M148" s="21"/>
    </row>
    <row r="149" spans="1:13" s="20" customFormat="1" ht="19.5" customHeight="1" thickTop="1" thickBot="1" x14ac:dyDescent="0.3">
      <c r="A149" s="209"/>
      <c r="B149" s="56"/>
      <c r="D149" s="22"/>
      <c r="E149" s="23"/>
      <c r="F149" s="145"/>
      <c r="G149" s="145"/>
      <c r="H149" s="139"/>
      <c r="I149" s="147"/>
      <c r="J149" s="23"/>
      <c r="K149" s="21"/>
      <c r="L149" s="21"/>
      <c r="M149" s="21"/>
    </row>
    <row r="150" spans="1:13" s="20" customFormat="1" ht="19.5" customHeight="1" thickTop="1" thickBot="1" x14ac:dyDescent="0.3">
      <c r="A150" s="209"/>
      <c r="B150" s="56"/>
      <c r="D150" s="22"/>
      <c r="E150" s="23"/>
      <c r="F150" s="145"/>
      <c r="G150" s="145"/>
      <c r="H150" s="139"/>
      <c r="I150" s="147"/>
      <c r="J150" s="23"/>
      <c r="K150" s="21"/>
      <c r="L150" s="21"/>
      <c r="M150" s="21"/>
    </row>
    <row r="151" spans="1:13" s="20" customFormat="1" ht="19.5" customHeight="1" thickTop="1" thickBot="1" x14ac:dyDescent="0.3">
      <c r="A151" s="209"/>
      <c r="B151" s="56"/>
      <c r="D151" s="22"/>
      <c r="E151" s="23"/>
      <c r="F151" s="145"/>
      <c r="G151" s="145"/>
      <c r="H151" s="139"/>
      <c r="I151" s="147"/>
      <c r="J151" s="23"/>
      <c r="K151" s="21"/>
      <c r="L151" s="21"/>
      <c r="M151" s="21"/>
    </row>
    <row r="152" spans="1:13" s="20" customFormat="1" ht="19.5" customHeight="1" thickTop="1" thickBot="1" x14ac:dyDescent="0.3">
      <c r="A152" s="209"/>
      <c r="B152" s="56"/>
      <c r="D152" s="22"/>
      <c r="E152" s="23"/>
      <c r="F152" s="145"/>
      <c r="G152" s="145"/>
      <c r="H152" s="139"/>
      <c r="I152" s="147"/>
      <c r="J152" s="23"/>
      <c r="K152" s="21"/>
      <c r="L152" s="21"/>
      <c r="M152" s="21"/>
    </row>
    <row r="153" spans="1:13" s="20" customFormat="1" ht="19.5" customHeight="1" thickTop="1" thickBot="1" x14ac:dyDescent="0.3">
      <c r="A153" s="209"/>
      <c r="B153" s="56"/>
      <c r="D153" s="22"/>
      <c r="E153" s="23"/>
      <c r="F153" s="145"/>
      <c r="G153" s="145"/>
      <c r="H153" s="139"/>
      <c r="I153" s="147"/>
      <c r="J153" s="23"/>
      <c r="K153" s="21"/>
      <c r="L153" s="21"/>
      <c r="M153" s="21"/>
    </row>
    <row r="154" spans="1:13" s="20" customFormat="1" ht="19.5" customHeight="1" thickTop="1" thickBot="1" x14ac:dyDescent="0.3">
      <c r="A154" s="209"/>
      <c r="B154" s="56"/>
      <c r="D154" s="22"/>
      <c r="E154" s="23"/>
      <c r="F154" s="145"/>
      <c r="G154" s="145"/>
      <c r="H154" s="139"/>
      <c r="I154" s="147"/>
      <c r="J154" s="23"/>
      <c r="K154" s="21"/>
      <c r="L154" s="21"/>
      <c r="M154" s="21"/>
    </row>
    <row r="155" spans="1:13" s="20" customFormat="1" ht="19.5" customHeight="1" thickTop="1" thickBot="1" x14ac:dyDescent="0.3">
      <c r="A155" s="209"/>
      <c r="B155" s="56"/>
      <c r="D155" s="22"/>
      <c r="E155" s="23"/>
      <c r="F155" s="145"/>
      <c r="G155" s="145"/>
      <c r="H155" s="139"/>
      <c r="I155" s="147"/>
      <c r="J155" s="23"/>
      <c r="K155" s="21"/>
      <c r="L155" s="21"/>
      <c r="M155" s="21"/>
    </row>
    <row r="156" spans="1:13" s="20" customFormat="1" ht="19.5" customHeight="1" thickTop="1" thickBot="1" x14ac:dyDescent="0.3">
      <c r="A156" s="209"/>
      <c r="B156" s="56"/>
      <c r="D156" s="22"/>
      <c r="E156" s="23"/>
      <c r="F156" s="145"/>
      <c r="G156" s="145"/>
      <c r="H156" s="139"/>
      <c r="I156" s="147"/>
      <c r="J156" s="23"/>
      <c r="K156" s="21"/>
      <c r="L156" s="21"/>
      <c r="M156" s="21"/>
    </row>
    <row r="157" spans="1:13" s="20" customFormat="1" ht="19.5" customHeight="1" thickTop="1" thickBot="1" x14ac:dyDescent="0.3">
      <c r="A157" s="209"/>
      <c r="B157" s="56"/>
      <c r="D157" s="22"/>
      <c r="E157" s="23"/>
      <c r="F157" s="145"/>
      <c r="G157" s="145"/>
      <c r="H157" s="139"/>
      <c r="I157" s="147"/>
      <c r="J157" s="23"/>
      <c r="K157" s="21"/>
      <c r="L157" s="21"/>
      <c r="M157" s="21"/>
    </row>
    <row r="158" spans="1:13" s="20" customFormat="1" ht="19.5" customHeight="1" thickTop="1" thickBot="1" x14ac:dyDescent="0.3">
      <c r="A158" s="209"/>
      <c r="B158" s="56"/>
      <c r="D158" s="22"/>
      <c r="E158" s="23"/>
      <c r="F158" s="145"/>
      <c r="G158" s="145"/>
      <c r="H158" s="139"/>
      <c r="I158" s="147"/>
      <c r="J158" s="23"/>
      <c r="K158" s="21"/>
      <c r="L158" s="21"/>
      <c r="M158" s="21"/>
    </row>
    <row r="159" spans="1:13" s="20" customFormat="1" ht="19.5" customHeight="1" thickTop="1" thickBot="1" x14ac:dyDescent="0.3">
      <c r="A159" s="209"/>
      <c r="B159" s="56"/>
      <c r="D159" s="22"/>
      <c r="E159" s="23"/>
      <c r="F159" s="145"/>
      <c r="G159" s="145"/>
      <c r="H159" s="139"/>
      <c r="I159" s="147"/>
      <c r="J159" s="23"/>
      <c r="K159" s="21"/>
      <c r="L159" s="21"/>
      <c r="M159" s="21"/>
    </row>
    <row r="160" spans="1:13" s="20" customFormat="1" ht="19.5" customHeight="1" thickTop="1" thickBot="1" x14ac:dyDescent="0.3">
      <c r="A160" s="209"/>
      <c r="B160" s="56"/>
      <c r="D160" s="22"/>
      <c r="E160" s="23"/>
      <c r="F160" s="145"/>
      <c r="G160" s="145"/>
      <c r="H160" s="139"/>
      <c r="I160" s="147"/>
      <c r="J160" s="23"/>
      <c r="K160" s="21"/>
      <c r="L160" s="21"/>
      <c r="M160" s="21"/>
    </row>
    <row r="161" spans="1:13" s="20" customFormat="1" ht="19.5" customHeight="1" thickTop="1" thickBot="1" x14ac:dyDescent="0.3">
      <c r="A161" s="209"/>
      <c r="B161" s="56"/>
      <c r="D161" s="22"/>
      <c r="E161" s="23"/>
      <c r="F161" s="145"/>
      <c r="G161" s="145"/>
      <c r="H161" s="139"/>
      <c r="I161" s="147"/>
      <c r="J161" s="23"/>
      <c r="K161" s="21"/>
      <c r="L161" s="21"/>
      <c r="M161" s="21"/>
    </row>
    <row r="162" spans="1:13" s="20" customFormat="1" ht="19.5" customHeight="1" thickTop="1" thickBot="1" x14ac:dyDescent="0.3">
      <c r="A162" s="209"/>
      <c r="B162" s="56"/>
      <c r="D162" s="22"/>
      <c r="E162" s="23"/>
      <c r="F162" s="145"/>
      <c r="G162" s="145"/>
      <c r="H162" s="139"/>
      <c r="I162" s="147"/>
      <c r="J162" s="23"/>
      <c r="K162" s="21"/>
      <c r="L162" s="21"/>
      <c r="M162" s="21"/>
    </row>
    <row r="163" spans="1:13" s="20" customFormat="1" ht="19.5" customHeight="1" thickTop="1" thickBot="1" x14ac:dyDescent="0.3">
      <c r="A163" s="209"/>
      <c r="B163" s="56"/>
      <c r="D163" s="22"/>
      <c r="E163" s="23"/>
      <c r="F163" s="145"/>
      <c r="G163" s="145"/>
      <c r="H163" s="139"/>
      <c r="I163" s="147"/>
      <c r="J163" s="23"/>
      <c r="K163" s="21"/>
      <c r="L163" s="21"/>
      <c r="M163" s="21"/>
    </row>
    <row r="164" spans="1:13" s="20" customFormat="1" ht="19.5" customHeight="1" thickTop="1" thickBot="1" x14ac:dyDescent="0.3">
      <c r="A164" s="209"/>
      <c r="B164" s="56"/>
      <c r="D164" s="22"/>
      <c r="E164" s="23"/>
      <c r="F164" s="145"/>
      <c r="G164" s="145"/>
      <c r="H164" s="139"/>
      <c r="I164" s="147"/>
      <c r="J164" s="23"/>
      <c r="K164" s="21"/>
      <c r="L164" s="21"/>
      <c r="M164" s="21"/>
    </row>
    <row r="165" spans="1:13" s="20" customFormat="1" ht="19.5" customHeight="1" thickTop="1" thickBot="1" x14ac:dyDescent="0.3">
      <c r="A165" s="209"/>
      <c r="B165" s="56"/>
      <c r="D165" s="22"/>
      <c r="E165" s="23"/>
      <c r="F165" s="145"/>
      <c r="G165" s="145"/>
      <c r="H165" s="139"/>
      <c r="I165" s="147"/>
      <c r="J165" s="23"/>
      <c r="K165" s="21"/>
      <c r="L165" s="21"/>
      <c r="M165" s="21"/>
    </row>
    <row r="166" spans="1:13" s="20" customFormat="1" ht="19.5" customHeight="1" thickTop="1" thickBot="1" x14ac:dyDescent="0.3">
      <c r="A166" s="209"/>
      <c r="B166" s="56"/>
      <c r="D166" s="22"/>
      <c r="E166" s="23"/>
      <c r="F166" s="145"/>
      <c r="G166" s="145"/>
      <c r="H166" s="139"/>
      <c r="I166" s="147"/>
      <c r="J166" s="23"/>
      <c r="K166" s="21"/>
      <c r="L166" s="21"/>
      <c r="M166" s="21"/>
    </row>
    <row r="167" spans="1:13" s="20" customFormat="1" ht="19.5" customHeight="1" thickTop="1" thickBot="1" x14ac:dyDescent="0.3">
      <c r="A167" s="209"/>
      <c r="B167" s="56"/>
      <c r="D167" s="22"/>
      <c r="E167" s="23"/>
      <c r="F167" s="145"/>
      <c r="G167" s="145"/>
      <c r="H167" s="139"/>
      <c r="I167" s="147"/>
      <c r="J167" s="23"/>
      <c r="K167" s="21"/>
      <c r="L167" s="21"/>
      <c r="M167" s="21"/>
    </row>
    <row r="168" spans="1:13" s="20" customFormat="1" ht="19.5" customHeight="1" thickTop="1" thickBot="1" x14ac:dyDescent="0.3">
      <c r="A168" s="209"/>
      <c r="B168" s="56"/>
      <c r="D168" s="22"/>
      <c r="E168" s="23"/>
      <c r="F168" s="145"/>
      <c r="G168" s="145"/>
      <c r="H168" s="139"/>
      <c r="I168" s="147"/>
      <c r="J168" s="23"/>
      <c r="K168" s="21"/>
      <c r="L168" s="21"/>
      <c r="M168" s="21"/>
    </row>
    <row r="169" spans="1:13" s="20" customFormat="1" ht="19.5" customHeight="1" thickTop="1" thickBot="1" x14ac:dyDescent="0.3">
      <c r="A169" s="209"/>
      <c r="B169" s="56"/>
      <c r="D169" s="22"/>
      <c r="E169" s="23"/>
      <c r="F169" s="145"/>
      <c r="G169" s="145"/>
      <c r="H169" s="139"/>
      <c r="I169" s="147"/>
      <c r="J169" s="23"/>
      <c r="K169" s="21"/>
      <c r="L169" s="21"/>
      <c r="M169" s="21"/>
    </row>
    <row r="170" spans="1:13" s="20" customFormat="1" ht="19.5" customHeight="1" thickTop="1" thickBot="1" x14ac:dyDescent="0.3">
      <c r="A170" s="209"/>
      <c r="B170" s="56"/>
      <c r="D170" s="22"/>
      <c r="E170" s="23"/>
      <c r="F170" s="145"/>
      <c r="G170" s="145"/>
      <c r="H170" s="139"/>
      <c r="I170" s="147"/>
      <c r="J170" s="23"/>
      <c r="K170" s="21"/>
      <c r="L170" s="21"/>
      <c r="M170" s="21"/>
    </row>
    <row r="171" spans="1:13" s="20" customFormat="1" ht="19.5" customHeight="1" thickTop="1" thickBot="1" x14ac:dyDescent="0.3">
      <c r="A171" s="209"/>
      <c r="B171" s="56"/>
      <c r="D171" s="22"/>
      <c r="E171" s="23"/>
      <c r="F171" s="145"/>
      <c r="G171" s="145"/>
      <c r="H171" s="139"/>
      <c r="I171" s="147"/>
      <c r="J171" s="23"/>
      <c r="K171" s="21"/>
      <c r="L171" s="21"/>
      <c r="M171" s="21"/>
    </row>
    <row r="172" spans="1:13" s="20" customFormat="1" ht="19.5" customHeight="1" thickTop="1" thickBot="1" x14ac:dyDescent="0.3">
      <c r="A172" s="209"/>
      <c r="B172" s="56"/>
      <c r="D172" s="22"/>
      <c r="E172" s="23"/>
      <c r="F172" s="145"/>
      <c r="G172" s="145"/>
      <c r="H172" s="139"/>
      <c r="I172" s="147"/>
      <c r="J172" s="23"/>
      <c r="K172" s="21"/>
      <c r="L172" s="21"/>
      <c r="M172" s="21"/>
    </row>
    <row r="173" spans="1:13" s="20" customFormat="1" ht="19.5" customHeight="1" thickTop="1" thickBot="1" x14ac:dyDescent="0.3">
      <c r="A173" s="209"/>
      <c r="B173" s="56"/>
      <c r="D173" s="22"/>
      <c r="E173" s="23"/>
      <c r="F173" s="145"/>
      <c r="G173" s="145"/>
      <c r="H173" s="139"/>
      <c r="I173" s="147"/>
      <c r="J173" s="23"/>
      <c r="K173" s="21"/>
      <c r="L173" s="21"/>
      <c r="M173" s="21"/>
    </row>
    <row r="174" spans="1:13" s="20" customFormat="1" ht="12" customHeight="1" thickTop="1" x14ac:dyDescent="0.25">
      <c r="A174" s="211"/>
      <c r="B174" s="56"/>
      <c r="F174" s="144"/>
      <c r="G174" s="144"/>
      <c r="H174" s="140"/>
      <c r="I174" s="149"/>
    </row>
    <row r="175" spans="1:13" s="20" customFormat="1" ht="24.75" customHeight="1" x14ac:dyDescent="0.25">
      <c r="A175" s="211"/>
      <c r="B175" s="56"/>
      <c r="D175"/>
      <c r="E175"/>
      <c r="F175" s="146"/>
      <c r="G175" s="146"/>
      <c r="H175" s="141"/>
      <c r="I175" s="150"/>
      <c r="J175"/>
      <c r="K175"/>
    </row>
    <row r="176" spans="1:13" s="20" customFormat="1" ht="19.5" customHeight="1" x14ac:dyDescent="0.25">
      <c r="A176" s="211"/>
      <c r="B176" s="56"/>
      <c r="D176"/>
      <c r="E176"/>
      <c r="F176" s="146"/>
      <c r="G176" s="146"/>
      <c r="H176" s="141"/>
      <c r="I176" s="150"/>
      <c r="J176"/>
      <c r="K176"/>
    </row>
    <row r="177" spans="1:11" s="20" customFormat="1" ht="19.5" customHeight="1" x14ac:dyDescent="0.25">
      <c r="A177" s="211"/>
      <c r="B177" s="56"/>
      <c r="D177"/>
      <c r="E177"/>
      <c r="F177" s="146"/>
      <c r="G177" s="146"/>
      <c r="H177" s="141"/>
      <c r="I177" s="150"/>
      <c r="J177"/>
      <c r="K177"/>
    </row>
    <row r="178" spans="1:11" s="20" customFormat="1" ht="19.5" customHeight="1" x14ac:dyDescent="0.25">
      <c r="A178" s="211"/>
      <c r="B178" s="56"/>
      <c r="D178"/>
      <c r="E178"/>
      <c r="F178" s="146"/>
      <c r="G178" s="146"/>
      <c r="H178" s="141"/>
      <c r="I178" s="150"/>
      <c r="J178"/>
      <c r="K178"/>
    </row>
    <row r="179" spans="1:11" s="20" customFormat="1" ht="19.5" customHeight="1" x14ac:dyDescent="0.25">
      <c r="A179" s="211"/>
      <c r="B179" s="56"/>
      <c r="D179"/>
      <c r="E179"/>
      <c r="F179" s="146"/>
      <c r="G179" s="146"/>
      <c r="H179" s="141"/>
      <c r="I179" s="150"/>
      <c r="J179"/>
      <c r="K179"/>
    </row>
    <row r="180" spans="1:11" s="20" customFormat="1" ht="19.5" customHeight="1" x14ac:dyDescent="0.25">
      <c r="A180" s="211"/>
      <c r="B180" s="56"/>
      <c r="D180"/>
      <c r="E180"/>
      <c r="F180" s="146"/>
      <c r="G180" s="146"/>
      <c r="H180" s="141"/>
      <c r="I180" s="150"/>
      <c r="J180"/>
      <c r="K180"/>
    </row>
    <row r="181" spans="1:11" s="20" customFormat="1" ht="19.5" customHeight="1" x14ac:dyDescent="0.25">
      <c r="A181" s="211"/>
      <c r="B181" s="56"/>
      <c r="D181"/>
      <c r="E181"/>
      <c r="F181" s="146"/>
      <c r="G181" s="146"/>
      <c r="H181" s="141"/>
      <c r="I181" s="150"/>
      <c r="J181"/>
      <c r="K181"/>
    </row>
    <row r="182" spans="1:11" s="20" customFormat="1" ht="19.5" customHeight="1" x14ac:dyDescent="0.25">
      <c r="A182" s="211"/>
      <c r="B182" s="56"/>
      <c r="D182"/>
      <c r="E182"/>
      <c r="F182" s="146"/>
      <c r="G182" s="146"/>
      <c r="H182" s="141"/>
      <c r="I182" s="150"/>
      <c r="J182"/>
      <c r="K182"/>
    </row>
    <row r="183" spans="1:11" s="20" customFormat="1" ht="19.5" customHeight="1" x14ac:dyDescent="0.25">
      <c r="A183" s="211"/>
      <c r="B183" s="56"/>
      <c r="D183"/>
      <c r="E183"/>
      <c r="F183" s="146"/>
      <c r="G183" s="146"/>
      <c r="H183" s="141"/>
      <c r="I183" s="150"/>
      <c r="J183"/>
      <c r="K183"/>
    </row>
    <row r="184" spans="1:11" s="20" customFormat="1" ht="19.5" customHeight="1" x14ac:dyDescent="0.25">
      <c r="A184" s="211"/>
      <c r="B184" s="56"/>
      <c r="D184"/>
      <c r="E184"/>
      <c r="F184" s="146"/>
      <c r="G184" s="146"/>
      <c r="H184" s="141"/>
      <c r="I184" s="150"/>
      <c r="J184"/>
      <c r="K184"/>
    </row>
    <row r="185" spans="1:11" s="20" customFormat="1" ht="19.5" customHeight="1" x14ac:dyDescent="0.25">
      <c r="A185" s="211"/>
      <c r="B185" s="56"/>
      <c r="D185"/>
      <c r="E185"/>
      <c r="F185" s="146"/>
      <c r="G185" s="146"/>
      <c r="H185" s="141"/>
      <c r="I185" s="150"/>
      <c r="J185"/>
      <c r="K185"/>
    </row>
    <row r="186" spans="1:11" s="20" customFormat="1" ht="19.5" customHeight="1" x14ac:dyDescent="0.25">
      <c r="A186" s="211"/>
      <c r="B186" s="56"/>
      <c r="D186"/>
      <c r="E186"/>
      <c r="F186" s="146"/>
      <c r="G186" s="146"/>
      <c r="H186" s="141"/>
      <c r="I186" s="150"/>
      <c r="J186"/>
      <c r="K186"/>
    </row>
    <row r="187" spans="1:11" s="20" customFormat="1" ht="19.5" customHeight="1" x14ac:dyDescent="0.25">
      <c r="A187" s="211"/>
      <c r="B187" s="56"/>
      <c r="D187"/>
      <c r="E187"/>
      <c r="F187" s="146"/>
      <c r="G187" s="146"/>
      <c r="H187" s="141"/>
      <c r="I187" s="150"/>
      <c r="J187"/>
      <c r="K187"/>
    </row>
    <row r="188" spans="1:11" s="20" customFormat="1" ht="19.5" customHeight="1" x14ac:dyDescent="0.25">
      <c r="A188" s="211"/>
      <c r="B188" s="56"/>
      <c r="D188"/>
      <c r="E188"/>
      <c r="F188" s="146"/>
      <c r="G188" s="146"/>
      <c r="H188" s="141"/>
      <c r="I188" s="150"/>
      <c r="J188"/>
      <c r="K188"/>
    </row>
    <row r="189" spans="1:11" s="20" customFormat="1" ht="19.5" customHeight="1" x14ac:dyDescent="0.25">
      <c r="A189" s="211"/>
      <c r="B189" s="56"/>
      <c r="D189"/>
      <c r="E189"/>
      <c r="F189" s="146"/>
      <c r="G189" s="146"/>
      <c r="H189" s="141"/>
      <c r="I189" s="150"/>
      <c r="J189"/>
      <c r="K189"/>
    </row>
    <row r="190" spans="1:11" s="20" customFormat="1" ht="24.75" customHeight="1" x14ac:dyDescent="0.25">
      <c r="A190" s="211"/>
      <c r="B190" s="56"/>
      <c r="D190"/>
      <c r="E190"/>
      <c r="F190" s="146"/>
      <c r="G190" s="146"/>
      <c r="H190" s="141"/>
      <c r="I190" s="150"/>
      <c r="J190"/>
      <c r="K190"/>
    </row>
    <row r="191" spans="1:11" s="20" customFormat="1" ht="12" customHeight="1" x14ac:dyDescent="0.25">
      <c r="A191" s="211"/>
      <c r="B191" s="56"/>
      <c r="D191"/>
      <c r="E191"/>
      <c r="F191" s="146"/>
      <c r="G191" s="146"/>
      <c r="H191" s="141"/>
      <c r="I191" s="150"/>
      <c r="J191"/>
      <c r="K191"/>
    </row>
    <row r="192" spans="1:11" s="20" customFormat="1" ht="25.5" customHeight="1" x14ac:dyDescent="0.25">
      <c r="A192" s="211"/>
      <c r="B192" s="56"/>
      <c r="D192"/>
      <c r="E192"/>
      <c r="F192" s="146"/>
      <c r="G192" s="146"/>
      <c r="H192" s="141"/>
      <c r="I192" s="150"/>
      <c r="J192"/>
      <c r="K192"/>
    </row>
    <row r="193" spans="1:11" s="20" customFormat="1" ht="19.5" customHeight="1" x14ac:dyDescent="0.25">
      <c r="A193" s="211"/>
      <c r="B193" s="56"/>
      <c r="D193"/>
      <c r="E193"/>
      <c r="F193" s="146"/>
      <c r="G193" s="146"/>
      <c r="H193" s="141"/>
      <c r="I193" s="150"/>
      <c r="J193"/>
      <c r="K193"/>
    </row>
    <row r="194" spans="1:11" s="20" customFormat="1" ht="19.5" customHeight="1" x14ac:dyDescent="0.25">
      <c r="A194" s="211"/>
      <c r="B194" s="56"/>
      <c r="D194"/>
      <c r="E194"/>
      <c r="F194" s="146"/>
      <c r="G194" s="146"/>
      <c r="H194" s="141"/>
      <c r="I194" s="150"/>
      <c r="J194"/>
      <c r="K194"/>
    </row>
    <row r="195" spans="1:11" s="20" customFormat="1" ht="19.5" customHeight="1" x14ac:dyDescent="0.25">
      <c r="A195" s="211"/>
      <c r="B195" s="56"/>
      <c r="D195"/>
      <c r="E195"/>
      <c r="F195" s="146"/>
      <c r="G195" s="146"/>
      <c r="H195" s="141"/>
      <c r="I195" s="150"/>
      <c r="J195"/>
      <c r="K195"/>
    </row>
    <row r="196" spans="1:11" s="20" customFormat="1" ht="19.5" customHeight="1" x14ac:dyDescent="0.25">
      <c r="A196" s="211"/>
      <c r="B196" s="56"/>
      <c r="D196"/>
      <c r="E196"/>
      <c r="F196" s="146"/>
      <c r="G196" s="146"/>
      <c r="H196" s="141"/>
      <c r="I196" s="150"/>
      <c r="J196"/>
      <c r="K196"/>
    </row>
    <row r="197" spans="1:11" s="20" customFormat="1" ht="19.5" customHeight="1" x14ac:dyDescent="0.25">
      <c r="A197" s="211"/>
      <c r="B197" s="56"/>
      <c r="D197"/>
      <c r="E197"/>
      <c r="F197" s="146"/>
      <c r="G197" s="146"/>
      <c r="H197" s="141"/>
      <c r="I197" s="150"/>
      <c r="J197"/>
      <c r="K197"/>
    </row>
    <row r="198" spans="1:11" s="20" customFormat="1" ht="19.5" customHeight="1" x14ac:dyDescent="0.25">
      <c r="A198" s="211"/>
      <c r="B198" s="56"/>
      <c r="D198"/>
      <c r="E198"/>
      <c r="F198" s="146"/>
      <c r="G198" s="146"/>
      <c r="H198" s="141"/>
      <c r="I198" s="150"/>
      <c r="J198"/>
      <c r="K198"/>
    </row>
    <row r="199" spans="1:11" s="20" customFormat="1" ht="19.5" customHeight="1" x14ac:dyDescent="0.25">
      <c r="A199" s="211"/>
      <c r="B199" s="56"/>
      <c r="D199"/>
      <c r="E199"/>
      <c r="F199" s="146"/>
      <c r="G199" s="146"/>
      <c r="H199" s="141"/>
      <c r="I199" s="150"/>
      <c r="J199"/>
      <c r="K199"/>
    </row>
    <row r="200" spans="1:11" s="20" customFormat="1" ht="19.5" customHeight="1" x14ac:dyDescent="0.25">
      <c r="A200" s="211"/>
      <c r="B200" s="56"/>
      <c r="D200"/>
      <c r="E200"/>
      <c r="F200" s="146"/>
      <c r="G200" s="146"/>
      <c r="H200" s="141"/>
      <c r="I200" s="150"/>
      <c r="J200"/>
      <c r="K200"/>
    </row>
    <row r="201" spans="1:11" s="20" customFormat="1" ht="19.5" customHeight="1" x14ac:dyDescent="0.25">
      <c r="A201" s="211"/>
      <c r="B201" s="56"/>
      <c r="D201"/>
      <c r="E201"/>
      <c r="F201" s="146"/>
      <c r="G201" s="146"/>
      <c r="H201" s="141"/>
      <c r="I201" s="150"/>
      <c r="J201"/>
      <c r="K201"/>
    </row>
    <row r="202" spans="1:11" s="20" customFormat="1" ht="19.5" customHeight="1" x14ac:dyDescent="0.25">
      <c r="A202" s="211"/>
      <c r="B202" s="56"/>
      <c r="D202"/>
      <c r="E202"/>
      <c r="F202" s="146"/>
      <c r="G202" s="146"/>
      <c r="H202" s="141"/>
      <c r="I202" s="150"/>
      <c r="J202"/>
      <c r="K202"/>
    </row>
    <row r="203" spans="1:11" s="20" customFormat="1" ht="19.5" customHeight="1" x14ac:dyDescent="0.25">
      <c r="A203" s="211"/>
      <c r="B203" s="56"/>
      <c r="D203"/>
      <c r="E203"/>
      <c r="F203" s="146"/>
      <c r="G203" s="146"/>
      <c r="H203" s="141"/>
      <c r="I203" s="150"/>
      <c r="J203"/>
      <c r="K203"/>
    </row>
    <row r="204" spans="1:11" s="20" customFormat="1" ht="19.5" customHeight="1" x14ac:dyDescent="0.25">
      <c r="A204" s="211"/>
      <c r="B204" s="56"/>
      <c r="D204"/>
      <c r="E204"/>
      <c r="F204" s="146"/>
      <c r="G204" s="146"/>
      <c r="H204" s="141"/>
      <c r="I204" s="150"/>
      <c r="J204"/>
      <c r="K204"/>
    </row>
    <row r="205" spans="1:11" s="20" customFormat="1" ht="19.5" customHeight="1" x14ac:dyDescent="0.25">
      <c r="A205" s="211"/>
      <c r="B205" s="56"/>
      <c r="D205"/>
      <c r="E205"/>
      <c r="F205" s="146"/>
      <c r="G205" s="146"/>
      <c r="H205" s="141"/>
      <c r="I205" s="150"/>
      <c r="J205"/>
      <c r="K205"/>
    </row>
    <row r="206" spans="1:11" s="20" customFormat="1" x14ac:dyDescent="0.25">
      <c r="A206" s="211"/>
      <c r="B206" s="56"/>
      <c r="D206"/>
      <c r="E206"/>
      <c r="F206" s="146"/>
      <c r="G206" s="146"/>
      <c r="H206" s="141"/>
      <c r="I206" s="150"/>
      <c r="J206"/>
      <c r="K206"/>
    </row>
    <row r="207" spans="1:11" s="20" customFormat="1" x14ac:dyDescent="0.25">
      <c r="A207" s="211"/>
      <c r="B207" s="56"/>
      <c r="D207"/>
      <c r="E207"/>
      <c r="F207" s="146"/>
      <c r="G207" s="146"/>
      <c r="H207" s="141"/>
      <c r="I207" s="150"/>
      <c r="J207"/>
      <c r="K207"/>
    </row>
    <row r="208" spans="1:11" s="20" customFormat="1" x14ac:dyDescent="0.25">
      <c r="A208" s="211"/>
      <c r="B208" s="56"/>
      <c r="F208" s="144"/>
      <c r="G208" s="144"/>
      <c r="H208" s="140"/>
      <c r="I208" s="149"/>
    </row>
    <row r="209" spans="4:9" x14ac:dyDescent="0.25">
      <c r="D209" s="123"/>
      <c r="H209" s="142"/>
      <c r="I209" s="151"/>
    </row>
    <row r="210" spans="4:9" x14ac:dyDescent="0.25">
      <c r="D210" s="123"/>
      <c r="H210" s="142"/>
      <c r="I210" s="151"/>
    </row>
    <row r="211" spans="4:9" x14ac:dyDescent="0.25">
      <c r="D211" s="123"/>
      <c r="H211" s="142"/>
      <c r="I211" s="151"/>
    </row>
    <row r="212" spans="4:9" x14ac:dyDescent="0.25">
      <c r="D212" s="123"/>
      <c r="H212" s="142"/>
      <c r="I212" s="151"/>
    </row>
    <row r="213" spans="4:9" x14ac:dyDescent="0.25">
      <c r="D213" s="123"/>
      <c r="H213" s="142"/>
      <c r="I213" s="151"/>
    </row>
    <row r="214" spans="4:9" x14ac:dyDescent="0.25">
      <c r="D214" s="123"/>
      <c r="H214" s="142"/>
      <c r="I214" s="151"/>
    </row>
    <row r="215" spans="4:9" x14ac:dyDescent="0.25">
      <c r="D215" s="123"/>
      <c r="H215" s="142"/>
      <c r="I215" s="151"/>
    </row>
    <row r="216" spans="4:9" x14ac:dyDescent="0.25">
      <c r="D216" s="123"/>
      <c r="H216" s="142"/>
      <c r="I216" s="151"/>
    </row>
    <row r="217" spans="4:9" x14ac:dyDescent="0.25">
      <c r="D217" s="123"/>
      <c r="H217" s="142"/>
      <c r="I217" s="151"/>
    </row>
    <row r="218" spans="4:9" x14ac:dyDescent="0.25">
      <c r="D218" s="123"/>
      <c r="H218" s="142"/>
      <c r="I218" s="151"/>
    </row>
    <row r="219" spans="4:9" x14ac:dyDescent="0.25">
      <c r="D219" s="124"/>
      <c r="H219" s="142"/>
      <c r="I219" s="151"/>
    </row>
    <row r="220" spans="4:9" x14ac:dyDescent="0.25">
      <c r="D220" s="123"/>
      <c r="H220" s="142"/>
      <c r="I220" s="151"/>
    </row>
    <row r="221" spans="4:9" x14ac:dyDescent="0.25">
      <c r="D221" s="123"/>
      <c r="H221" s="142"/>
      <c r="I221" s="151"/>
    </row>
    <row r="222" spans="4:9" x14ac:dyDescent="0.25">
      <c r="D222" s="123"/>
      <c r="H222" s="142"/>
      <c r="I222" s="151"/>
    </row>
    <row r="223" spans="4:9" x14ac:dyDescent="0.25">
      <c r="D223" s="123"/>
      <c r="H223" s="142"/>
      <c r="I223" s="151"/>
    </row>
    <row r="224" spans="4:9" x14ac:dyDescent="0.25">
      <c r="D224" s="123"/>
      <c r="H224" s="142"/>
      <c r="I224" s="151"/>
    </row>
    <row r="225" spans="4:9" x14ac:dyDescent="0.25">
      <c r="D225" s="123"/>
      <c r="H225" s="142"/>
      <c r="I225" s="151"/>
    </row>
    <row r="226" spans="4:9" x14ac:dyDescent="0.25">
      <c r="D226" s="123"/>
      <c r="H226" s="142"/>
      <c r="I226" s="151"/>
    </row>
    <row r="227" spans="4:9" x14ac:dyDescent="0.25">
      <c r="D227" s="123"/>
      <c r="H227" s="142"/>
      <c r="I227" s="151"/>
    </row>
    <row r="228" spans="4:9" x14ac:dyDescent="0.25">
      <c r="D228" s="123"/>
      <c r="H228" s="142"/>
      <c r="I228" s="151"/>
    </row>
    <row r="229" spans="4:9" x14ac:dyDescent="0.25">
      <c r="D229" s="123"/>
      <c r="H229" s="142"/>
      <c r="I229" s="151"/>
    </row>
    <row r="230" spans="4:9" x14ac:dyDescent="0.25">
      <c r="D230" s="124"/>
      <c r="H230" s="142"/>
      <c r="I230" s="151"/>
    </row>
    <row r="231" spans="4:9" x14ac:dyDescent="0.25">
      <c r="D231" s="123"/>
      <c r="H231" s="142"/>
      <c r="I231" s="151"/>
    </row>
    <row r="232" spans="4:9" x14ac:dyDescent="0.25">
      <c r="D232" s="123"/>
      <c r="H232" s="142"/>
      <c r="I232" s="151"/>
    </row>
    <row r="233" spans="4:9" x14ac:dyDescent="0.25">
      <c r="D233" s="123"/>
      <c r="H233" s="142"/>
      <c r="I233" s="151"/>
    </row>
    <row r="234" spans="4:9" x14ac:dyDescent="0.25">
      <c r="D234" s="123"/>
      <c r="H234" s="142"/>
      <c r="I234" s="151"/>
    </row>
    <row r="235" spans="4:9" x14ac:dyDescent="0.25">
      <c r="D235" s="123"/>
      <c r="H235" s="142"/>
      <c r="I235" s="151"/>
    </row>
    <row r="236" spans="4:9" x14ac:dyDescent="0.25">
      <c r="D236" s="123"/>
      <c r="H236" s="142"/>
      <c r="I236" s="151"/>
    </row>
    <row r="237" spans="4:9" x14ac:dyDescent="0.25">
      <c r="D237" s="123"/>
      <c r="H237" s="142"/>
      <c r="I237" s="151"/>
    </row>
    <row r="238" spans="4:9" x14ac:dyDescent="0.25">
      <c r="D238" s="123"/>
      <c r="H238" s="142"/>
      <c r="I238" s="151"/>
    </row>
    <row r="239" spans="4:9" x14ac:dyDescent="0.25">
      <c r="D239" s="123"/>
      <c r="H239" s="142"/>
      <c r="I239" s="151"/>
    </row>
    <row r="240" spans="4:9" x14ac:dyDescent="0.25">
      <c r="D240" s="123"/>
      <c r="H240" s="142"/>
      <c r="I240" s="151"/>
    </row>
    <row r="241" spans="4:9" x14ac:dyDescent="0.25">
      <c r="D241" s="124"/>
      <c r="H241" s="142"/>
      <c r="I241" s="151"/>
    </row>
    <row r="242" spans="4:9" x14ac:dyDescent="0.25">
      <c r="D242" s="123"/>
      <c r="H242" s="142"/>
      <c r="I242" s="151"/>
    </row>
    <row r="243" spans="4:9" x14ac:dyDescent="0.25">
      <c r="D243" s="123"/>
      <c r="H243" s="142"/>
      <c r="I243" s="151"/>
    </row>
    <row r="244" spans="4:9" x14ac:dyDescent="0.25">
      <c r="D244" s="123"/>
      <c r="H244" s="142"/>
      <c r="I244" s="151"/>
    </row>
    <row r="245" spans="4:9" x14ac:dyDescent="0.25">
      <c r="D245" s="123"/>
      <c r="H245" s="142"/>
      <c r="I245" s="151"/>
    </row>
    <row r="246" spans="4:9" x14ac:dyDescent="0.25">
      <c r="D246" s="123"/>
      <c r="H246" s="142"/>
      <c r="I246" s="151"/>
    </row>
    <row r="247" spans="4:9" x14ac:dyDescent="0.25">
      <c r="D247" s="123"/>
      <c r="H247" s="142"/>
      <c r="I247" s="151"/>
    </row>
    <row r="248" spans="4:9" x14ac:dyDescent="0.25">
      <c r="D248" s="123"/>
      <c r="H248" s="142"/>
      <c r="I248" s="151"/>
    </row>
    <row r="249" spans="4:9" x14ac:dyDescent="0.25">
      <c r="D249" s="123"/>
      <c r="H249" s="142"/>
      <c r="I249" s="151"/>
    </row>
    <row r="250" spans="4:9" x14ac:dyDescent="0.25">
      <c r="D250" s="123"/>
      <c r="H250" s="142"/>
      <c r="I250" s="151"/>
    </row>
    <row r="251" spans="4:9" x14ac:dyDescent="0.25">
      <c r="D251" s="123"/>
      <c r="H251" s="142"/>
      <c r="I251" s="151"/>
    </row>
    <row r="252" spans="4:9" x14ac:dyDescent="0.25">
      <c r="D252" s="124"/>
      <c r="H252" s="142"/>
      <c r="I252" s="151"/>
    </row>
    <row r="253" spans="4:9" x14ac:dyDescent="0.25">
      <c r="D253" s="123"/>
      <c r="H253" s="142"/>
      <c r="I253" s="151"/>
    </row>
    <row r="254" spans="4:9" x14ac:dyDescent="0.25">
      <c r="D254" s="123"/>
      <c r="H254" s="142"/>
      <c r="I254" s="151"/>
    </row>
    <row r="255" spans="4:9" x14ac:dyDescent="0.25">
      <c r="D255" s="123"/>
      <c r="H255" s="142"/>
      <c r="I255" s="151"/>
    </row>
    <row r="256" spans="4:9" x14ac:dyDescent="0.25">
      <c r="D256" s="123"/>
      <c r="H256" s="142"/>
      <c r="I256" s="151"/>
    </row>
    <row r="257" spans="4:9" x14ac:dyDescent="0.25">
      <c r="D257" s="123"/>
      <c r="H257" s="142"/>
      <c r="I257" s="151"/>
    </row>
    <row r="258" spans="4:9" x14ac:dyDescent="0.25">
      <c r="D258" s="123"/>
      <c r="H258" s="142"/>
      <c r="I258" s="151"/>
    </row>
    <row r="259" spans="4:9" x14ac:dyDescent="0.25">
      <c r="D259" s="123"/>
      <c r="H259" s="142"/>
      <c r="I259" s="151"/>
    </row>
    <row r="260" spans="4:9" x14ac:dyDescent="0.25">
      <c r="D260" s="123"/>
      <c r="H260" s="142"/>
      <c r="I260" s="151"/>
    </row>
    <row r="261" spans="4:9" x14ac:dyDescent="0.25">
      <c r="D261" s="123"/>
      <c r="H261" s="142"/>
      <c r="I261" s="151"/>
    </row>
    <row r="262" spans="4:9" x14ac:dyDescent="0.25">
      <c r="D262" s="123"/>
      <c r="H262" s="142"/>
      <c r="I262" s="151"/>
    </row>
    <row r="263" spans="4:9" x14ac:dyDescent="0.25">
      <c r="D263" s="124"/>
      <c r="H263" s="142"/>
      <c r="I263" s="151"/>
    </row>
    <row r="264" spans="4:9" x14ac:dyDescent="0.25">
      <c r="D264" s="123"/>
      <c r="H264" s="142"/>
      <c r="I264" s="151"/>
    </row>
    <row r="265" spans="4:9" x14ac:dyDescent="0.25">
      <c r="D265" s="123"/>
      <c r="H265" s="142"/>
      <c r="I265" s="151"/>
    </row>
    <row r="266" spans="4:9" x14ac:dyDescent="0.25">
      <c r="D266" s="123"/>
      <c r="H266" s="142"/>
      <c r="I266" s="151"/>
    </row>
    <row r="267" spans="4:9" x14ac:dyDescent="0.25">
      <c r="D267" s="123"/>
      <c r="H267" s="142"/>
      <c r="I267" s="151"/>
    </row>
    <row r="268" spans="4:9" x14ac:dyDescent="0.25">
      <c r="D268" s="123"/>
      <c r="H268" s="142"/>
      <c r="I268" s="151"/>
    </row>
    <row r="269" spans="4:9" x14ac:dyDescent="0.25">
      <c r="D269" s="123"/>
      <c r="H269" s="142"/>
      <c r="I269" s="151"/>
    </row>
    <row r="270" spans="4:9" x14ac:dyDescent="0.25">
      <c r="D270" s="123"/>
      <c r="H270" s="142"/>
      <c r="I270" s="151"/>
    </row>
    <row r="271" spans="4:9" x14ac:dyDescent="0.25">
      <c r="D271" s="123"/>
      <c r="H271" s="142"/>
      <c r="I271" s="151"/>
    </row>
    <row r="272" spans="4:9" x14ac:dyDescent="0.25">
      <c r="D272" s="123"/>
      <c r="H272" s="142"/>
      <c r="I272" s="151"/>
    </row>
    <row r="273" spans="4:9" x14ac:dyDescent="0.25">
      <c r="D273" s="123"/>
      <c r="H273" s="142"/>
      <c r="I273" s="151"/>
    </row>
    <row r="274" spans="4:9" x14ac:dyDescent="0.25">
      <c r="D274" s="124"/>
      <c r="H274" s="142"/>
      <c r="I274" s="151"/>
    </row>
    <row r="275" spans="4:9" x14ac:dyDescent="0.25">
      <c r="D275" s="124"/>
      <c r="H275" s="142"/>
      <c r="I275" s="151"/>
    </row>
    <row r="276" spans="4:9" x14ac:dyDescent="0.25">
      <c r="D276" s="124"/>
      <c r="H276" s="142"/>
      <c r="I276" s="151"/>
    </row>
    <row r="277" spans="4:9" x14ac:dyDescent="0.25">
      <c r="D277" s="124"/>
      <c r="H277" s="142"/>
      <c r="I277" s="151"/>
    </row>
    <row r="278" spans="4:9" x14ac:dyDescent="0.25">
      <c r="D278" s="124"/>
      <c r="H278" s="142"/>
      <c r="I278" s="151"/>
    </row>
    <row r="279" spans="4:9" x14ac:dyDescent="0.25">
      <c r="D279" s="124"/>
      <c r="H279" s="142"/>
      <c r="I279" s="151"/>
    </row>
    <row r="280" spans="4:9" x14ac:dyDescent="0.25">
      <c r="D280" s="124"/>
      <c r="H280" s="142"/>
      <c r="I280" s="151"/>
    </row>
    <row r="281" spans="4:9" x14ac:dyDescent="0.25">
      <c r="D281" s="124"/>
      <c r="H281" s="142"/>
      <c r="I281" s="151"/>
    </row>
    <row r="282" spans="4:9" x14ac:dyDescent="0.25">
      <c r="D282" s="124"/>
      <c r="H282" s="142"/>
      <c r="I282" s="151"/>
    </row>
    <row r="283" spans="4:9" x14ac:dyDescent="0.25">
      <c r="D283" s="124"/>
    </row>
    <row r="284" spans="4:9" x14ac:dyDescent="0.25">
      <c r="D284" s="124"/>
    </row>
    <row r="285" spans="4:9" x14ac:dyDescent="0.25">
      <c r="D285" s="124"/>
    </row>
    <row r="286" spans="4:9" x14ac:dyDescent="0.25">
      <c r="D286" s="123"/>
    </row>
    <row r="287" spans="4:9" x14ac:dyDescent="0.25">
      <c r="D287" s="123"/>
    </row>
    <row r="288" spans="4:9" x14ac:dyDescent="0.25">
      <c r="D288" s="123"/>
    </row>
    <row r="289" spans="4:4" x14ac:dyDescent="0.25">
      <c r="D289" s="123"/>
    </row>
    <row r="290" spans="4:4" x14ac:dyDescent="0.25">
      <c r="D290" s="123"/>
    </row>
    <row r="291" spans="4:4" x14ac:dyDescent="0.25">
      <c r="D291" s="123"/>
    </row>
    <row r="292" spans="4:4" x14ac:dyDescent="0.25">
      <c r="D292" s="123"/>
    </row>
    <row r="293" spans="4:4" x14ac:dyDescent="0.25">
      <c r="D293" s="123"/>
    </row>
    <row r="294" spans="4:4" x14ac:dyDescent="0.25">
      <c r="D294" s="123"/>
    </row>
    <row r="295" spans="4:4" x14ac:dyDescent="0.25">
      <c r="D295" s="123"/>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1.85546875" style="5" hidden="1" customWidth="1"/>
    <col min="3" max="3" width="7.7109375" style="137" customWidth="1"/>
    <col min="4" max="4" width="12.42578125" style="137" customWidth="1"/>
    <col min="5" max="5" width="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09"/>
      <c r="C1" s="263">
        <f>'Configurações Básicas'!$E$5</f>
        <v>2018</v>
      </c>
      <c r="D1" s="263"/>
      <c r="E1" s="263"/>
      <c r="F1" s="263"/>
      <c r="G1" s="263"/>
      <c r="H1" s="263"/>
      <c r="I1" s="263"/>
      <c r="J1" s="263"/>
      <c r="K1" s="263"/>
      <c r="L1" s="263"/>
      <c r="M1" s="263"/>
      <c r="N1" s="263"/>
      <c r="O1" s="85"/>
      <c r="P1" s="85"/>
      <c r="R1" s="107"/>
      <c r="S1" s="107"/>
      <c r="T1" s="107"/>
      <c r="U1" s="107"/>
      <c r="V1" s="107"/>
      <c r="W1" s="108"/>
      <c r="X1" s="107"/>
      <c r="Y1" s="105"/>
      <c r="Z1" s="105"/>
      <c r="AA1" s="105"/>
      <c r="AB1" s="105"/>
    </row>
    <row r="2" spans="1:28" s="8" customFormat="1" ht="37.5" hidden="1" customHeight="1" thickBot="1" x14ac:dyDescent="0.3">
      <c r="A2" s="209"/>
      <c r="C2" s="104"/>
      <c r="D2" s="104"/>
      <c r="E2" s="104"/>
      <c r="F2" s="192"/>
      <c r="G2" s="104"/>
      <c r="H2" s="104"/>
      <c r="I2" s="104"/>
      <c r="J2" s="225"/>
      <c r="K2" s="225"/>
      <c r="L2" s="104"/>
      <c r="M2" s="104"/>
      <c r="N2" s="104"/>
      <c r="O2" s="104"/>
      <c r="P2" s="104"/>
      <c r="Q2" s="104"/>
      <c r="R2" s="107"/>
      <c r="S2" s="107"/>
      <c r="T2" s="107"/>
      <c r="U2" s="107"/>
      <c r="V2" s="107"/>
      <c r="W2" s="108"/>
      <c r="X2" s="107"/>
      <c r="Y2" s="105"/>
      <c r="Z2" s="105"/>
      <c r="AA2" s="105"/>
      <c r="AB2" s="105"/>
    </row>
    <row r="3" spans="1:28" s="232" customFormat="1" ht="39" customHeight="1" thickTop="1" thickBot="1" x14ac:dyDescent="0.3">
      <c r="A3" s="209"/>
      <c r="B3" s="5"/>
      <c r="C3" s="5"/>
      <c r="D3" s="5"/>
      <c r="E3" s="5"/>
      <c r="F3" s="193"/>
      <c r="G3" s="24"/>
      <c r="H3" s="10"/>
      <c r="I3" s="10"/>
      <c r="J3" s="226"/>
      <c r="K3" s="226"/>
      <c r="L3" s="5"/>
      <c r="M3" s="5"/>
      <c r="N3" s="5"/>
      <c r="O3" s="5"/>
      <c r="P3" s="5"/>
      <c r="Q3" s="5"/>
      <c r="W3" s="242"/>
    </row>
    <row r="4" spans="1:28" s="232" customFormat="1" ht="30.75" customHeight="1" thickTop="1" thickBot="1" x14ac:dyDescent="0.3">
      <c r="A4" s="209"/>
      <c r="B4" s="5"/>
      <c r="C4" s="161" t="s">
        <v>12</v>
      </c>
      <c r="D4" s="161" t="s">
        <v>220</v>
      </c>
      <c r="E4" s="156" t="s">
        <v>15</v>
      </c>
      <c r="F4" s="194" t="s">
        <v>221</v>
      </c>
      <c r="G4" s="156" t="s">
        <v>14</v>
      </c>
      <c r="H4" s="161" t="s">
        <v>404</v>
      </c>
      <c r="I4" s="161" t="s">
        <v>405</v>
      </c>
      <c r="J4" s="227" t="s">
        <v>222</v>
      </c>
      <c r="K4" s="227" t="s">
        <v>223</v>
      </c>
      <c r="L4" s="156" t="s">
        <v>16</v>
      </c>
      <c r="M4" s="161" t="s">
        <v>224</v>
      </c>
      <c r="N4" s="166" t="s">
        <v>17</v>
      </c>
      <c r="O4" s="5"/>
      <c r="P4" s="270" t="s">
        <v>23</v>
      </c>
      <c r="Q4" s="270"/>
      <c r="W4" s="243"/>
    </row>
    <row r="5" spans="1:28" s="232" customFormat="1" ht="19.5" customHeight="1" thickTop="1" thickBot="1" x14ac:dyDescent="0.3">
      <c r="A5" s="209"/>
      <c r="B5" s="5"/>
      <c r="C5" s="136">
        <v>21</v>
      </c>
      <c r="D5" s="138">
        <v>43121</v>
      </c>
      <c r="E5" s="43" t="s">
        <v>215</v>
      </c>
      <c r="F5" s="136" t="s">
        <v>457</v>
      </c>
      <c r="G5" s="43" t="s">
        <v>352</v>
      </c>
      <c r="H5" s="43" t="s">
        <v>458</v>
      </c>
      <c r="I5" s="43"/>
      <c r="J5" s="228">
        <v>0</v>
      </c>
      <c r="K5" s="228">
        <v>10200.92</v>
      </c>
      <c r="L5" s="44" t="s">
        <v>462</v>
      </c>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-200.92000000000007</v>
      </c>
      <c r="O5" s="5"/>
      <c r="P5" s="271" t="s">
        <v>26</v>
      </c>
      <c r="Q5" s="267">
        <v>10000</v>
      </c>
      <c r="R5" s="231"/>
      <c r="S5" s="244" t="str">
        <f>IF(W5="DESPESAS_COM_RH","Despesa",IF(W5="DESPESAS_OPERACIONAIS","Despesa",IF(W5="DESPESAS_DE_MARKETING","Despesa",IF(W5="IMPOSTOS","Despesa",IF(W5="INVESTIMENTOS","Despesa",IF(W5="DESPESAS_9","Despesas",IF(W5="DESPESAS_10","Despesas",IF(W5="DESPESAS_11","Despesas",IF(W5="DESPESAS_12","Despesas","")))))))))</f>
        <v>Despesa</v>
      </c>
      <c r="T5" s="232" t="str">
        <f>IF(W5="DESPESAS_COM_PRODUTOS","Despesa",IF(W5="DESPESAS_COM_SERVICOS","Despesa",IF(W5="DESPESAS_NAO_OPERACIONAIS","Despesa","")))</f>
        <v/>
      </c>
      <c r="U5" s="232" t="str">
        <f>IF(W5="RECEITAS_COM_PRODUTO","Receita",IF(W5="RECEITAS_COM_SERVICOS","Receita",IF(W5="RECEITAS_NAO_OPERACIONAIS","Receita",IF(W5="RECEITA_4","Receita",IF(W5="RECEITA_5","Receita",IF(W5="RECEITA_6","Receita",IF(W5="RECEITA_7","Receita",IF(W5="RECEITA_8","Receita",IF(W5="RECEITA_9","Receita",IF(W5="RECEITA_10","Receita",IF(W5="RECEITA_11","Receita",IF(W5="RECEITA_12","Receita",""))))))))))))</f>
        <v/>
      </c>
      <c r="V5" s="232" t="str">
        <f>IF(S5&lt;&gt;"",S5,IF(T5&lt;&gt;"",T5,IF(U5&lt;&gt;"",U5,"")))</f>
        <v>Despesa</v>
      </c>
      <c r="W5" s="245" t="str">
        <f>VLOOKUP(E5,'PC Receitas'!$AZ$4:$BB$27,3,FALSE)</f>
        <v>DESPESAS_OPERACIONAIS</v>
      </c>
    </row>
    <row r="6" spans="1:28" s="232" customFormat="1" ht="19.5" customHeight="1" thickTop="1" thickBot="1" x14ac:dyDescent="0.3">
      <c r="A6" s="209"/>
      <c r="B6" s="5"/>
      <c r="C6" s="136">
        <v>20</v>
      </c>
      <c r="D6" s="138">
        <v>43120</v>
      </c>
      <c r="E6" s="43" t="s">
        <v>213</v>
      </c>
      <c r="F6" s="136" t="s">
        <v>460</v>
      </c>
      <c r="G6" s="43" t="s">
        <v>260</v>
      </c>
      <c r="H6" s="43" t="s">
        <v>461</v>
      </c>
      <c r="I6" s="43"/>
      <c r="J6" s="228">
        <v>0</v>
      </c>
      <c r="K6" s="228">
        <v>137.94999999999999</v>
      </c>
      <c r="L6" s="44" t="s">
        <v>462</v>
      </c>
      <c r="M6" s="44"/>
      <c r="N6" s="41">
        <f>IF(AND(J6&gt;0,K6&gt;0),N5,  IF(AND(K6&lt;&gt;"",K6&lt;&gt;0),IF(AND(L6="Pago",OR(E6='PC Receitas'!$AZ$16,E6='PC Receitas'!$AZ$17,E6='PC Receitas'!$AZ$18,E6='PC Receitas'!$AZ$19,E6='PC Receitas'!$AZ$20,E6='PC Receitas'!$AZ$21,E6='PC Receitas'!$AZ$22,E6='PC Receitas'!$AZ$23)),N5-K6,N5),IF(AND(L6="Pago",OR(E6='PC Receitas'!$AZ$4,E6='PC Receitas'!$AZ$5,E6='PC Receitas'!$AZ$6)),N5+J6,N5)))</f>
        <v>-200.92000000000007</v>
      </c>
      <c r="O6" s="5"/>
      <c r="P6" s="272"/>
      <c r="Q6" s="268"/>
      <c r="R6" s="231"/>
      <c r="S6" s="244" t="str">
        <f t="shared" ref="S6:S69" si="0">IF(W6="DESPESAS_COM_RH","Despesa",IF(W6="DESPESAS_OPERACIONAIS","Despesa",IF(W6="DESPESAS_DE_MARKETING","Despesa",IF(W6="IMPOSTOS","Despesa",IF(W6="INVESTIMENTOS","Despesa",IF(W6="DESPESAS_9","Despesas",IF(W6="DESPESAS_10","Despesas",IF(W6="DESPESAS_11","Despesas",IF(W6="DESPESAS_12","Despesas","")))))))))</f>
        <v/>
      </c>
      <c r="T6" s="232" t="str">
        <f t="shared" ref="T6:T69" si="1">IF(W6="DESPESAS_COM_PRODUTOS","Despesa",IF(W6="DESPESAS_COM_SERVICOS","Despesa",IF(W6="DESPESAS_NAO_OPERACIONAIS","Despesa","")))</f>
        <v/>
      </c>
      <c r="U6" s="232" t="str">
        <f t="shared" ref="U6:U69" si="2">IF(W6="RECEITAS_COM_PRODUTO","Receita",IF(W6="RECEITAS_COM_SERVICOS","Receita",IF(W6="RECEITAS_NAO_OPERACIONAIS","Receita",IF(W6="RECEITA_4","Receita",IF(W6="RECEITA_5","Receita",IF(W6="RECEITA_6","Receita",IF(W6="RECEITA_7","Receita",IF(W6="RECEITA_8","Receita",IF(W6="RECEITA_9","Receita",IF(W6="RECEITA_10","Receita",IF(W6="RECEITA_11","Receita",IF(W6="RECEITA_12","Receita",""))))))))))))</f>
        <v>Receita</v>
      </c>
      <c r="V6" s="232" t="str">
        <f t="shared" ref="V6:V69" si="3">IF(S6&lt;&gt;"",S6,IF(T6&lt;&gt;"",T6,IF(U6&lt;&gt;"",U6,"")))</f>
        <v>Receita</v>
      </c>
      <c r="W6" s="245" t="str">
        <f>VLOOKUP(E6,'PC Receitas'!$AZ$4:$BB$27,3,FALSE)</f>
        <v>RECEITAS_COM_SERVICOS</v>
      </c>
    </row>
    <row r="7" spans="1:28" s="232" customFormat="1" ht="19.5" customHeight="1" thickTop="1" thickBot="1" x14ac:dyDescent="0.3">
      <c r="A7" s="209"/>
      <c r="B7" s="5"/>
      <c r="C7" s="136">
        <v>20</v>
      </c>
      <c r="D7" s="138">
        <v>43120</v>
      </c>
      <c r="E7" s="43" t="s">
        <v>288</v>
      </c>
      <c r="F7" s="195" t="s">
        <v>457</v>
      </c>
      <c r="G7" s="43" t="s">
        <v>261</v>
      </c>
      <c r="H7" s="138" t="s">
        <v>458</v>
      </c>
      <c r="I7" s="241"/>
      <c r="J7" s="228">
        <v>10200.92</v>
      </c>
      <c r="K7" s="228">
        <v>0</v>
      </c>
      <c r="L7" s="44" t="s">
        <v>459</v>
      </c>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-200.92000000000007</v>
      </c>
      <c r="O7" s="5"/>
      <c r="P7" s="264" t="s">
        <v>24</v>
      </c>
      <c r="Q7" s="267">
        <f>SUMIFS($J$5:$J$586,$E$5:$E$586,'PC Receitas'!BB4,$L$5:$L$586,"Pago")+SUMIFS($J$5:$J$586,$E$5:$E$586,'PC Receitas'!BB5,$L$5:$L$586,"Pago")+SUMIFS($J$5:$J$586,$E$5:$E$586,'PC Receitas'!BB6,$L$5:$L$586,"Pago")</f>
        <v>0</v>
      </c>
      <c r="R7" s="233"/>
      <c r="S7" s="244" t="str">
        <f t="shared" si="0"/>
        <v/>
      </c>
      <c r="T7" s="232" t="str">
        <f t="shared" si="1"/>
        <v/>
      </c>
      <c r="U7" s="232" t="str">
        <f t="shared" si="2"/>
        <v>Receita</v>
      </c>
      <c r="V7" s="232" t="str">
        <f t="shared" si="3"/>
        <v>Receita</v>
      </c>
      <c r="W7" s="245" t="str">
        <f>VLOOKUP(E7,'PC Receitas'!$AZ$4:$BB$27,3,FALSE)</f>
        <v>RECEITAS_NAO_OPERACIONAIS</v>
      </c>
    </row>
    <row r="8" spans="1:28" s="232" customFormat="1" ht="19.5" customHeight="1" thickTop="1" thickBot="1" x14ac:dyDescent="0.3">
      <c r="A8" s="209"/>
      <c r="B8" s="5"/>
      <c r="C8" s="136">
        <v>20</v>
      </c>
      <c r="D8" s="138">
        <v>43120</v>
      </c>
      <c r="E8" s="43" t="s">
        <v>90</v>
      </c>
      <c r="F8" s="195" t="s">
        <v>460</v>
      </c>
      <c r="G8" s="43" t="s">
        <v>438</v>
      </c>
      <c r="H8" s="43" t="s">
        <v>461</v>
      </c>
      <c r="I8" s="44"/>
      <c r="J8" s="228">
        <v>0</v>
      </c>
      <c r="K8" s="228">
        <v>137.94999999999999</v>
      </c>
      <c r="L8" s="44" t="s">
        <v>462</v>
      </c>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-338.87000000000006</v>
      </c>
      <c r="O8" s="5"/>
      <c r="P8" s="264"/>
      <c r="Q8" s="268"/>
      <c r="R8" s="233"/>
      <c r="S8" s="244" t="str">
        <f t="shared" si="0"/>
        <v>Despesa</v>
      </c>
      <c r="T8" s="232" t="str">
        <f t="shared" si="1"/>
        <v/>
      </c>
      <c r="U8" s="232" t="str">
        <f t="shared" si="2"/>
        <v/>
      </c>
      <c r="V8" s="232" t="str">
        <f t="shared" si="3"/>
        <v>Despesa</v>
      </c>
      <c r="W8" s="245" t="str">
        <f>VLOOKUP(E8,'PC Receitas'!$AZ$4:$BB$27,3,FALSE)</f>
        <v>DESPESAS_COM_RH</v>
      </c>
    </row>
    <row r="9" spans="1:28" s="232" customFormat="1" ht="19.5" customHeight="1" thickTop="1" thickBot="1" x14ac:dyDescent="0.3">
      <c r="A9" s="209"/>
      <c r="B9" s="5"/>
      <c r="C9" s="136">
        <v>20</v>
      </c>
      <c r="D9" s="138">
        <v>43120</v>
      </c>
      <c r="E9" s="43" t="s">
        <v>293</v>
      </c>
      <c r="F9" s="195" t="s">
        <v>463</v>
      </c>
      <c r="G9" s="43" t="s">
        <v>295</v>
      </c>
      <c r="H9" s="43" t="s">
        <v>461</v>
      </c>
      <c r="I9" s="122" t="s">
        <v>46</v>
      </c>
      <c r="J9" s="228">
        <v>2.1</v>
      </c>
      <c r="K9" s="228">
        <v>0</v>
      </c>
      <c r="L9" s="44" t="s">
        <v>459</v>
      </c>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-338.87000000000006</v>
      </c>
      <c r="O9" s="5"/>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3105.75</v>
      </c>
      <c r="R9" s="233"/>
      <c r="S9" s="244" t="str">
        <f t="shared" si="0"/>
        <v/>
      </c>
      <c r="T9" s="232" t="str">
        <f t="shared" si="1"/>
        <v>Despesa</v>
      </c>
      <c r="U9" s="232" t="str">
        <f t="shared" si="2"/>
        <v/>
      </c>
      <c r="V9" s="232" t="str">
        <f t="shared" si="3"/>
        <v>Despesa</v>
      </c>
      <c r="W9" s="245" t="str">
        <f>VLOOKUP(E9,'PC Receitas'!$AZ$4:$BB$27,3,FALSE)</f>
        <v>DESPESAS_COM_SERVICOS</v>
      </c>
    </row>
    <row r="10" spans="1:28" s="232" customFormat="1" ht="19.5" customHeight="1" thickTop="1" thickBot="1" x14ac:dyDescent="0.3">
      <c r="A10" s="209"/>
      <c r="B10" s="5"/>
      <c r="C10" s="136">
        <v>20</v>
      </c>
      <c r="D10" s="138">
        <v>43120</v>
      </c>
      <c r="E10" s="43" t="s">
        <v>216</v>
      </c>
      <c r="F10" s="136" t="s">
        <v>464</v>
      </c>
      <c r="G10" s="43" t="s">
        <v>440</v>
      </c>
      <c r="H10" s="138" t="s">
        <v>461</v>
      </c>
      <c r="I10" s="44"/>
      <c r="J10" s="228">
        <v>0</v>
      </c>
      <c r="K10" s="228">
        <v>234.58</v>
      </c>
      <c r="L10" s="44" t="s">
        <v>462</v>
      </c>
      <c r="M10" s="44"/>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-573.45000000000005</v>
      </c>
      <c r="O10" s="5"/>
      <c r="P10" s="264"/>
      <c r="Q10" s="266"/>
      <c r="R10" s="233"/>
      <c r="S10" s="244" t="str">
        <f t="shared" si="0"/>
        <v>Despesa</v>
      </c>
      <c r="T10" s="232" t="str">
        <f t="shared" si="1"/>
        <v/>
      </c>
      <c r="U10" s="232" t="str">
        <f t="shared" si="2"/>
        <v/>
      </c>
      <c r="V10" s="232" t="str">
        <f t="shared" si="3"/>
        <v>Despesa</v>
      </c>
      <c r="W10" s="245" t="str">
        <f>VLOOKUP(E10,'PC Receitas'!$AZ$4:$BB$27,3,FALSE)</f>
        <v>INVESTIMENTOS</v>
      </c>
    </row>
    <row r="11" spans="1:28" s="232" customFormat="1" ht="19.5" customHeight="1" thickTop="1" thickBot="1" x14ac:dyDescent="0.3">
      <c r="A11" s="209"/>
      <c r="B11" s="5"/>
      <c r="C11" s="136">
        <v>20</v>
      </c>
      <c r="D11" s="138">
        <v>43120</v>
      </c>
      <c r="E11" s="43" t="s">
        <v>216</v>
      </c>
      <c r="F11" s="195" t="s">
        <v>465</v>
      </c>
      <c r="G11" s="43" t="s">
        <v>440</v>
      </c>
      <c r="H11" s="43" t="s">
        <v>461</v>
      </c>
      <c r="I11" s="122"/>
      <c r="J11" s="228">
        <v>0</v>
      </c>
      <c r="K11" s="228">
        <v>390.93</v>
      </c>
      <c r="L11" s="44" t="s">
        <v>462</v>
      </c>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-964.38000000000011</v>
      </c>
      <c r="O11" s="5"/>
      <c r="P11" s="264" t="s">
        <v>27</v>
      </c>
      <c r="Q11" s="265">
        <f>Q7-Q9</f>
        <v>-3105.75</v>
      </c>
      <c r="R11" s="233"/>
      <c r="S11" s="244" t="str">
        <f t="shared" si="0"/>
        <v>Despesa</v>
      </c>
      <c r="T11" s="232" t="str">
        <f t="shared" si="1"/>
        <v/>
      </c>
      <c r="U11" s="232" t="str">
        <f t="shared" si="2"/>
        <v/>
      </c>
      <c r="V11" s="232" t="str">
        <f t="shared" si="3"/>
        <v>Despesa</v>
      </c>
      <c r="W11" s="245" t="str">
        <f>VLOOKUP(E11,'PC Receitas'!$AZ$4:$BB$27,3,FALSE)</f>
        <v>INVESTIMENTOS</v>
      </c>
    </row>
    <row r="12" spans="1:28" s="232" customFormat="1" ht="19.5" customHeight="1" thickTop="1" thickBot="1" x14ac:dyDescent="0.3">
      <c r="A12" s="209"/>
      <c r="B12" s="5"/>
      <c r="C12" s="136">
        <v>20</v>
      </c>
      <c r="D12" s="138">
        <v>43120</v>
      </c>
      <c r="E12" s="43" t="s">
        <v>212</v>
      </c>
      <c r="F12" s="195" t="s">
        <v>466</v>
      </c>
      <c r="G12" s="43" t="s">
        <v>382</v>
      </c>
      <c r="H12" s="43" t="s">
        <v>467</v>
      </c>
      <c r="I12" s="122" t="s">
        <v>48</v>
      </c>
      <c r="J12" s="228">
        <v>0</v>
      </c>
      <c r="K12" s="228">
        <v>2480.2399999999998</v>
      </c>
      <c r="L12" s="44" t="s">
        <v>462</v>
      </c>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-3444.62</v>
      </c>
      <c r="O12" s="5"/>
      <c r="P12" s="264"/>
      <c r="Q12" s="266"/>
      <c r="R12" s="233"/>
      <c r="S12" s="244" t="str">
        <f t="shared" si="0"/>
        <v>Despesa</v>
      </c>
      <c r="T12" s="232" t="str">
        <f t="shared" si="1"/>
        <v/>
      </c>
      <c r="U12" s="232" t="str">
        <f t="shared" si="2"/>
        <v/>
      </c>
      <c r="V12" s="232" t="str">
        <f t="shared" si="3"/>
        <v>Despesa</v>
      </c>
      <c r="W12" s="245" t="str">
        <f>VLOOKUP(E12,'PC Receitas'!$AZ$4:$BB$27,3,FALSE)</f>
        <v>IMPOSTOS</v>
      </c>
    </row>
    <row r="13" spans="1:28" s="232" customFormat="1" ht="19.5" customHeight="1" thickTop="1" thickBot="1" x14ac:dyDescent="0.3">
      <c r="A13" s="209"/>
      <c r="B13" s="5"/>
      <c r="C13" s="136">
        <v>20</v>
      </c>
      <c r="D13" s="138">
        <v>43120</v>
      </c>
      <c r="E13" s="43" t="s">
        <v>213</v>
      </c>
      <c r="F13" s="195" t="s">
        <v>468</v>
      </c>
      <c r="G13" s="43" t="s">
        <v>437</v>
      </c>
      <c r="H13" s="43" t="s">
        <v>461</v>
      </c>
      <c r="I13" s="122"/>
      <c r="J13" s="228">
        <v>2.1</v>
      </c>
      <c r="K13" s="228">
        <v>0</v>
      </c>
      <c r="L13" s="44" t="s">
        <v>459</v>
      </c>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-3444.62</v>
      </c>
      <c r="O13" s="5"/>
      <c r="P13" s="264" t="s">
        <v>39</v>
      </c>
      <c r="Q13" s="265">
        <f>N586</f>
        <v>10600.150000000003</v>
      </c>
      <c r="R13" s="233"/>
      <c r="S13" s="244" t="str">
        <f t="shared" si="0"/>
        <v/>
      </c>
      <c r="T13" s="232" t="str">
        <f t="shared" si="1"/>
        <v/>
      </c>
      <c r="U13" s="232" t="str">
        <f t="shared" si="2"/>
        <v>Receita</v>
      </c>
      <c r="V13" s="232" t="str">
        <f t="shared" si="3"/>
        <v>Receita</v>
      </c>
      <c r="W13" s="245" t="str">
        <f>VLOOKUP(E13,'PC Receitas'!$AZ$4:$BB$27,3,FALSE)</f>
        <v>RECEITAS_COM_SERVICOS</v>
      </c>
    </row>
    <row r="14" spans="1:28" s="232" customFormat="1" ht="19.5" customHeight="1" thickTop="1" thickBot="1" x14ac:dyDescent="0.3">
      <c r="A14" s="209"/>
      <c r="B14" s="5"/>
      <c r="C14" s="136">
        <v>20</v>
      </c>
      <c r="D14" s="138">
        <v>43120</v>
      </c>
      <c r="E14" s="43" t="s">
        <v>213</v>
      </c>
      <c r="F14" s="136" t="s">
        <v>469</v>
      </c>
      <c r="G14" s="43" t="s">
        <v>437</v>
      </c>
      <c r="H14" s="43" t="s">
        <v>461</v>
      </c>
      <c r="I14" s="44"/>
      <c r="J14" s="228">
        <v>2.1</v>
      </c>
      <c r="K14" s="228">
        <v>0</v>
      </c>
      <c r="L14" s="44" t="s">
        <v>459</v>
      </c>
      <c r="M14" s="44"/>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-3444.62</v>
      </c>
      <c r="O14" s="5"/>
      <c r="P14" s="264"/>
      <c r="Q14" s="269"/>
      <c r="R14" s="233"/>
      <c r="S14" s="244" t="str">
        <f t="shared" si="0"/>
        <v/>
      </c>
      <c r="T14" s="232" t="str">
        <f t="shared" si="1"/>
        <v/>
      </c>
      <c r="U14" s="232" t="str">
        <f t="shared" si="2"/>
        <v>Receita</v>
      </c>
      <c r="V14" s="232" t="str">
        <f t="shared" si="3"/>
        <v>Receita</v>
      </c>
      <c r="W14" s="245" t="str">
        <f>VLOOKUP(E14,'PC Receitas'!$AZ$4:$BB$27,3,FALSE)</f>
        <v>RECEITAS_COM_SERVICOS</v>
      </c>
    </row>
    <row r="15" spans="1:28" s="232" customFormat="1" ht="19.5" customHeight="1" thickTop="1" thickBot="1" x14ac:dyDescent="0.3">
      <c r="A15" s="209"/>
      <c r="B15" s="5"/>
      <c r="C15" s="136">
        <v>20</v>
      </c>
      <c r="D15" s="138">
        <v>43120</v>
      </c>
      <c r="E15" s="43" t="s">
        <v>213</v>
      </c>
      <c r="F15" s="136">
        <v>14521</v>
      </c>
      <c r="G15" s="43" t="s">
        <v>437</v>
      </c>
      <c r="H15" s="43" t="s">
        <v>461</v>
      </c>
      <c r="I15" s="44"/>
      <c r="J15" s="228">
        <v>2.1</v>
      </c>
      <c r="K15" s="228">
        <v>0</v>
      </c>
      <c r="L15" s="44" t="s">
        <v>459</v>
      </c>
      <c r="M15" s="44"/>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-3444.62</v>
      </c>
      <c r="O15" s="5"/>
      <c r="P15" s="5"/>
      <c r="Q15" s="5"/>
      <c r="S15" s="244" t="str">
        <f t="shared" si="0"/>
        <v/>
      </c>
      <c r="T15" s="232" t="str">
        <f t="shared" si="1"/>
        <v/>
      </c>
      <c r="U15" s="232" t="str">
        <f t="shared" si="2"/>
        <v>Receita</v>
      </c>
      <c r="V15" s="232" t="str">
        <f t="shared" si="3"/>
        <v>Receita</v>
      </c>
      <c r="W15" s="245" t="str">
        <f>VLOOKUP(E15,'PC Receitas'!$AZ$4:$BB$27,3,FALSE)</f>
        <v>RECEITAS_COM_SERVICOS</v>
      </c>
    </row>
    <row r="16" spans="1:28" s="232" customFormat="1" ht="19.5" customHeight="1" thickTop="1" thickBot="1" x14ac:dyDescent="0.3">
      <c r="A16" s="209"/>
      <c r="B16" s="5"/>
      <c r="C16" s="136">
        <v>20</v>
      </c>
      <c r="D16" s="138">
        <v>43120</v>
      </c>
      <c r="E16" s="43" t="s">
        <v>90</v>
      </c>
      <c r="F16" s="136" t="s">
        <v>470</v>
      </c>
      <c r="G16" s="43" t="s">
        <v>471</v>
      </c>
      <c r="H16" s="43" t="s">
        <v>458</v>
      </c>
      <c r="I16" s="44" t="s">
        <v>49</v>
      </c>
      <c r="J16" s="228">
        <v>0</v>
      </c>
      <c r="K16" s="228">
        <v>894.2</v>
      </c>
      <c r="L16" s="44" t="s">
        <v>462</v>
      </c>
      <c r="M16" s="44"/>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-4338.82</v>
      </c>
      <c r="O16" s="5"/>
      <c r="P16" s="109" t="str">
        <f>'PC Receitas'!BB4</f>
        <v>RECEITAS_COM_PRODUTO</v>
      </c>
      <c r="Q16" s="5"/>
      <c r="S16" s="244" t="str">
        <f t="shared" si="0"/>
        <v>Despesa</v>
      </c>
      <c r="T16" s="232" t="str">
        <f t="shared" si="1"/>
        <v/>
      </c>
      <c r="U16" s="232" t="str">
        <f t="shared" si="2"/>
        <v/>
      </c>
      <c r="V16" s="232" t="str">
        <f t="shared" si="3"/>
        <v>Despesa</v>
      </c>
      <c r="W16" s="245" t="str">
        <f>VLOOKUP(E16,'PC Receitas'!$AZ$4:$BB$27,3,FALSE)</f>
        <v>DESPESAS_COM_RH</v>
      </c>
    </row>
    <row r="17" spans="1:23" s="232" customFormat="1" ht="19.5" customHeight="1" thickTop="1" thickBot="1" x14ac:dyDescent="0.3">
      <c r="A17" s="209"/>
      <c r="B17" s="5"/>
      <c r="C17" s="136">
        <v>20</v>
      </c>
      <c r="D17" s="138">
        <v>43120</v>
      </c>
      <c r="E17" s="43" t="s">
        <v>90</v>
      </c>
      <c r="F17" s="136" t="s">
        <v>472</v>
      </c>
      <c r="G17" s="43" t="s">
        <v>471</v>
      </c>
      <c r="H17" s="43" t="s">
        <v>458</v>
      </c>
      <c r="I17" s="44"/>
      <c r="J17" s="228">
        <v>0</v>
      </c>
      <c r="K17" s="228">
        <v>1378.1</v>
      </c>
      <c r="L17" s="44" t="s">
        <v>462</v>
      </c>
      <c r="M17" s="44"/>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-5716.92</v>
      </c>
      <c r="O17" s="5"/>
      <c r="P17" s="109" t="str">
        <f>'PC Receitas'!BB5</f>
        <v>RECEITAS_COM_SERVICOS</v>
      </c>
      <c r="Q17" s="5"/>
      <c r="S17" s="244" t="str">
        <f t="shared" si="0"/>
        <v>Despesa</v>
      </c>
      <c r="T17" s="232" t="str">
        <f t="shared" si="1"/>
        <v/>
      </c>
      <c r="U17" s="232" t="str">
        <f t="shared" si="2"/>
        <v/>
      </c>
      <c r="V17" s="232" t="str">
        <f t="shared" si="3"/>
        <v>Despesa</v>
      </c>
      <c r="W17" s="245" t="str">
        <f>VLOOKUP(E17,'PC Receitas'!$AZ$4:$BB$27,3,FALSE)</f>
        <v>DESPESAS_COM_RH</v>
      </c>
    </row>
    <row r="18" spans="1:23" s="232" customFormat="1" ht="19.5" customHeight="1" thickTop="1" thickBot="1" x14ac:dyDescent="0.3">
      <c r="A18" s="209"/>
      <c r="B18" s="5"/>
      <c r="C18" s="136">
        <v>20</v>
      </c>
      <c r="D18" s="138">
        <v>43120</v>
      </c>
      <c r="E18" s="43" t="s">
        <v>215</v>
      </c>
      <c r="F18" s="136">
        <v>14540</v>
      </c>
      <c r="G18" s="43" t="s">
        <v>473</v>
      </c>
      <c r="H18" s="43" t="s">
        <v>461</v>
      </c>
      <c r="I18" s="44"/>
      <c r="J18" s="228">
        <v>0</v>
      </c>
      <c r="K18" s="228">
        <v>2.1</v>
      </c>
      <c r="L18" s="44" t="s">
        <v>462</v>
      </c>
      <c r="M18" s="44"/>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-5719.02</v>
      </c>
      <c r="O18" s="5"/>
      <c r="P18" s="109" t="str">
        <f>'PC Receitas'!BB6</f>
        <v>RECEITAS_NAO_OPERACIONAIS</v>
      </c>
      <c r="Q18" s="5"/>
      <c r="S18" s="244" t="str">
        <f t="shared" si="0"/>
        <v>Despesa</v>
      </c>
      <c r="T18" s="232" t="str">
        <f t="shared" si="1"/>
        <v/>
      </c>
      <c r="U18" s="232" t="str">
        <f t="shared" si="2"/>
        <v/>
      </c>
      <c r="V18" s="232" t="str">
        <f t="shared" si="3"/>
        <v>Despesa</v>
      </c>
      <c r="W18" s="245" t="str">
        <f>VLOOKUP(E18,'PC Receitas'!$AZ$4:$BB$27,3,FALSE)</f>
        <v>DESPESAS_OPERACIONAIS</v>
      </c>
    </row>
    <row r="19" spans="1:23" s="232" customFormat="1" ht="19.5" customHeight="1" thickTop="1" thickBot="1" x14ac:dyDescent="0.3">
      <c r="A19" s="209"/>
      <c r="B19" s="5"/>
      <c r="C19" s="136">
        <v>20</v>
      </c>
      <c r="D19" s="138">
        <v>43120</v>
      </c>
      <c r="E19" s="43" t="s">
        <v>210</v>
      </c>
      <c r="F19" s="195" t="s">
        <v>474</v>
      </c>
      <c r="G19" s="43" t="s">
        <v>262</v>
      </c>
      <c r="H19" s="43" t="s">
        <v>461</v>
      </c>
      <c r="I19" s="122"/>
      <c r="J19" s="228">
        <v>2598</v>
      </c>
      <c r="K19" s="228">
        <v>0</v>
      </c>
      <c r="L19" s="44" t="s">
        <v>462</v>
      </c>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-3121.0200000000004</v>
      </c>
      <c r="O19" s="5"/>
      <c r="P19" s="109" t="str">
        <f>'PC Receitas'!BB16</f>
        <v>DESPESAS_COM_PRODUTOS</v>
      </c>
      <c r="Q19" s="5"/>
      <c r="S19" s="244" t="str">
        <f t="shared" si="0"/>
        <v/>
      </c>
      <c r="T19" s="232" t="str">
        <f t="shared" si="1"/>
        <v/>
      </c>
      <c r="U19" s="232" t="str">
        <f t="shared" si="2"/>
        <v>Receita</v>
      </c>
      <c r="V19" s="232" t="str">
        <f t="shared" si="3"/>
        <v>Receita</v>
      </c>
      <c r="W19" s="245" t="str">
        <f>VLOOKUP(E19,'PC Receitas'!$AZ$4:$BB$27,3,FALSE)</f>
        <v>RECEITAS_COM_PRODUTO</v>
      </c>
    </row>
    <row r="20" spans="1:23" s="232" customFormat="1" ht="19.5" customHeight="1" thickTop="1" thickBot="1" x14ac:dyDescent="0.3">
      <c r="A20" s="209"/>
      <c r="B20" s="5"/>
      <c r="C20" s="136">
        <v>20</v>
      </c>
      <c r="D20" s="138">
        <v>43120</v>
      </c>
      <c r="E20" s="43" t="s">
        <v>213</v>
      </c>
      <c r="F20" s="136">
        <v>14528</v>
      </c>
      <c r="G20" s="43" t="s">
        <v>401</v>
      </c>
      <c r="H20" s="43" t="s">
        <v>461</v>
      </c>
      <c r="I20" s="44"/>
      <c r="J20" s="228">
        <v>2.1</v>
      </c>
      <c r="K20" s="228">
        <v>0</v>
      </c>
      <c r="L20" s="44" t="s">
        <v>475</v>
      </c>
      <c r="M20" s="44"/>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-3121.0200000000004</v>
      </c>
      <c r="O20" s="5"/>
      <c r="P20" s="109" t="str">
        <f>'PC Receitas'!BB17</f>
        <v>DESPESAS_COM_SERVICOS</v>
      </c>
      <c r="Q20" s="5"/>
      <c r="S20" s="244" t="str">
        <f t="shared" si="0"/>
        <v/>
      </c>
      <c r="T20" s="232" t="str">
        <f t="shared" si="1"/>
        <v/>
      </c>
      <c r="U20" s="232" t="str">
        <f t="shared" si="2"/>
        <v>Receita</v>
      </c>
      <c r="V20" s="232" t="str">
        <f t="shared" si="3"/>
        <v>Receita</v>
      </c>
      <c r="W20" s="245" t="str">
        <f>VLOOKUP(E20,'PC Receitas'!$AZ$4:$BB$27,3,FALSE)</f>
        <v>RECEITAS_COM_SERVICOS</v>
      </c>
    </row>
    <row r="21" spans="1:23" s="232" customFormat="1" ht="19.5" customHeight="1" thickTop="1" thickBot="1" x14ac:dyDescent="0.3">
      <c r="A21" s="209"/>
      <c r="B21" s="5"/>
      <c r="C21" s="136">
        <v>20</v>
      </c>
      <c r="D21" s="138">
        <v>43120</v>
      </c>
      <c r="E21" s="43" t="s">
        <v>288</v>
      </c>
      <c r="F21" s="136">
        <v>14531</v>
      </c>
      <c r="G21" s="43" t="s">
        <v>263</v>
      </c>
      <c r="H21" s="43" t="s">
        <v>461</v>
      </c>
      <c r="I21" s="44"/>
      <c r="J21" s="228">
        <v>2120</v>
      </c>
      <c r="K21" s="228">
        <v>0</v>
      </c>
      <c r="L21" s="44" t="s">
        <v>462</v>
      </c>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-1001.0200000000004</v>
      </c>
      <c r="O21" s="5"/>
      <c r="P21" s="109" t="str">
        <f>'PC Receitas'!BB18</f>
        <v>DESPESAS_NAO_OPERACIONAIS</v>
      </c>
      <c r="Q21" s="5"/>
      <c r="S21" s="244" t="str">
        <f t="shared" si="0"/>
        <v/>
      </c>
      <c r="T21" s="232" t="str">
        <f t="shared" si="1"/>
        <v/>
      </c>
      <c r="U21" s="232" t="str">
        <f t="shared" si="2"/>
        <v>Receita</v>
      </c>
      <c r="V21" s="232" t="str">
        <f t="shared" si="3"/>
        <v>Receita</v>
      </c>
      <c r="W21" s="245" t="str">
        <f>VLOOKUP(E21,'PC Receitas'!$AZ$4:$BB$27,3,FALSE)</f>
        <v>RECEITAS_NAO_OPERACIONAIS</v>
      </c>
    </row>
    <row r="22" spans="1:23" s="232" customFormat="1" ht="19.5" customHeight="1" thickTop="1" thickBot="1" x14ac:dyDescent="0.3">
      <c r="A22" s="209"/>
      <c r="B22" s="5"/>
      <c r="C22" s="136">
        <v>20</v>
      </c>
      <c r="D22" s="138">
        <v>43120</v>
      </c>
      <c r="E22" s="43" t="s">
        <v>210</v>
      </c>
      <c r="F22" s="136">
        <v>14534</v>
      </c>
      <c r="G22" s="43" t="s">
        <v>264</v>
      </c>
      <c r="H22" s="138" t="s">
        <v>461</v>
      </c>
      <c r="I22" s="44"/>
      <c r="J22" s="228">
        <v>9567.43</v>
      </c>
      <c r="K22" s="228">
        <v>0</v>
      </c>
      <c r="L22" s="44" t="s">
        <v>462</v>
      </c>
      <c r="M22" s="44"/>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8566.41</v>
      </c>
      <c r="O22" s="5"/>
      <c r="P22" s="109" t="str">
        <f>'PC Receitas'!BB19</f>
        <v>DESPESAS_COM_RH</v>
      </c>
      <c r="Q22" s="5"/>
      <c r="S22" s="244" t="str">
        <f t="shared" si="0"/>
        <v/>
      </c>
      <c r="T22" s="232" t="str">
        <f t="shared" si="1"/>
        <v/>
      </c>
      <c r="U22" s="232" t="str">
        <f t="shared" si="2"/>
        <v>Receita</v>
      </c>
      <c r="V22" s="232" t="str">
        <f t="shared" si="3"/>
        <v>Receita</v>
      </c>
      <c r="W22" s="245" t="str">
        <f>VLOOKUP(E22,'PC Receitas'!$AZ$4:$BB$27,3,FALSE)</f>
        <v>RECEITAS_COM_PRODUTO</v>
      </c>
    </row>
    <row r="23" spans="1:23" s="232" customFormat="1" ht="19.5" customHeight="1" thickTop="1" thickBot="1" x14ac:dyDescent="0.3">
      <c r="A23" s="209"/>
      <c r="B23" s="5"/>
      <c r="C23" s="136">
        <v>20</v>
      </c>
      <c r="D23" s="138">
        <v>43120</v>
      </c>
      <c r="E23" s="43" t="s">
        <v>213</v>
      </c>
      <c r="F23" s="136">
        <v>14544</v>
      </c>
      <c r="G23" s="43" t="s">
        <v>401</v>
      </c>
      <c r="H23" s="138" t="s">
        <v>461</v>
      </c>
      <c r="I23" s="44"/>
      <c r="J23" s="228">
        <v>11987.54</v>
      </c>
      <c r="K23" s="228">
        <v>0</v>
      </c>
      <c r="L23" s="44" t="s">
        <v>462</v>
      </c>
      <c r="M23" s="44"/>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20553.95</v>
      </c>
      <c r="O23" s="5"/>
      <c r="P23" s="109" t="str">
        <f>'PC Receitas'!BB20</f>
        <v>DESPESAS_OPERACIONAIS</v>
      </c>
      <c r="Q23" s="5"/>
      <c r="S23" s="244" t="str">
        <f t="shared" si="0"/>
        <v/>
      </c>
      <c r="T23" s="232" t="str">
        <f t="shared" si="1"/>
        <v/>
      </c>
      <c r="U23" s="232" t="str">
        <f t="shared" si="2"/>
        <v>Receita</v>
      </c>
      <c r="V23" s="232" t="str">
        <f t="shared" si="3"/>
        <v>Receita</v>
      </c>
      <c r="W23" s="245" t="str">
        <f>VLOOKUP(E23,'PC Receitas'!$AZ$4:$BB$27,3,FALSE)</f>
        <v>RECEITAS_COM_SERVICOS</v>
      </c>
    </row>
    <row r="24" spans="1:23" s="232" customFormat="1" ht="19.5" customHeight="1" thickTop="1" thickBot="1" x14ac:dyDescent="0.3">
      <c r="A24" s="209"/>
      <c r="B24" s="5"/>
      <c r="C24" s="136">
        <v>20</v>
      </c>
      <c r="D24" s="138">
        <v>43120</v>
      </c>
      <c r="E24" s="43" t="s">
        <v>215</v>
      </c>
      <c r="F24" s="136" t="s">
        <v>476</v>
      </c>
      <c r="G24" s="43" t="s">
        <v>473</v>
      </c>
      <c r="H24" s="43" t="s">
        <v>461</v>
      </c>
      <c r="I24" s="44"/>
      <c r="J24" s="228">
        <v>0</v>
      </c>
      <c r="K24" s="228">
        <v>2.1</v>
      </c>
      <c r="L24" s="44" t="s">
        <v>462</v>
      </c>
      <c r="M24" s="44"/>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20551.850000000002</v>
      </c>
      <c r="O24" s="5"/>
      <c r="P24" s="109" t="str">
        <f>'PC Receitas'!BB21</f>
        <v>DESPESAS_DE_MARKETING</v>
      </c>
      <c r="Q24" s="5"/>
      <c r="S24" s="244" t="str">
        <f t="shared" si="0"/>
        <v>Despesa</v>
      </c>
      <c r="T24" s="232" t="str">
        <f t="shared" si="1"/>
        <v/>
      </c>
      <c r="U24" s="232" t="str">
        <f t="shared" si="2"/>
        <v/>
      </c>
      <c r="V24" s="232" t="str">
        <f t="shared" si="3"/>
        <v>Despesa</v>
      </c>
      <c r="W24" s="245" t="str">
        <f>VLOOKUP(E24,'PC Receitas'!$AZ$4:$BB$27,3,FALSE)</f>
        <v>DESPESAS_OPERACIONAIS</v>
      </c>
    </row>
    <row r="25" spans="1:23" s="232" customFormat="1" ht="19.5" customHeight="1" thickTop="1" thickBot="1" x14ac:dyDescent="0.3">
      <c r="A25" s="209"/>
      <c r="B25" s="5"/>
      <c r="C25" s="136">
        <v>20</v>
      </c>
      <c r="D25" s="138">
        <v>43120</v>
      </c>
      <c r="E25" s="43" t="s">
        <v>215</v>
      </c>
      <c r="F25" s="136">
        <v>14467</v>
      </c>
      <c r="G25" s="43" t="s">
        <v>473</v>
      </c>
      <c r="H25" s="138" t="s">
        <v>461</v>
      </c>
      <c r="I25" s="44"/>
      <c r="J25" s="228">
        <v>0</v>
      </c>
      <c r="K25" s="228">
        <v>2.1</v>
      </c>
      <c r="L25" s="44" t="s">
        <v>462</v>
      </c>
      <c r="M25" s="44"/>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20549.750000000004</v>
      </c>
      <c r="O25" s="5"/>
      <c r="P25" s="109" t="str">
        <f>'PC Receitas'!BB22</f>
        <v>IMPOSTOS</v>
      </c>
      <c r="Q25" s="5"/>
      <c r="S25" s="244" t="str">
        <f t="shared" si="0"/>
        <v>Despesa</v>
      </c>
      <c r="T25" s="232" t="str">
        <f t="shared" si="1"/>
        <v/>
      </c>
      <c r="U25" s="232" t="str">
        <f t="shared" si="2"/>
        <v/>
      </c>
      <c r="V25" s="232" t="str">
        <f t="shared" si="3"/>
        <v>Despesa</v>
      </c>
      <c r="W25" s="245" t="str">
        <f>VLOOKUP(E25,'PC Receitas'!$AZ$4:$BB$27,3,FALSE)</f>
        <v>DESPESAS_OPERACIONAIS</v>
      </c>
    </row>
    <row r="26" spans="1:23" s="232" customFormat="1" ht="19.5" customHeight="1" thickTop="1" thickBot="1" x14ac:dyDescent="0.3">
      <c r="A26" s="209"/>
      <c r="B26" s="5"/>
      <c r="C26" s="136">
        <v>20</v>
      </c>
      <c r="D26" s="138">
        <v>43120</v>
      </c>
      <c r="E26" s="43" t="s">
        <v>215</v>
      </c>
      <c r="F26" s="136" t="s">
        <v>477</v>
      </c>
      <c r="G26" s="43" t="s">
        <v>473</v>
      </c>
      <c r="H26" s="43" t="s">
        <v>461</v>
      </c>
      <c r="I26" s="44"/>
      <c r="J26" s="228">
        <v>0</v>
      </c>
      <c r="K26" s="228">
        <v>2.1</v>
      </c>
      <c r="L26" s="44" t="s">
        <v>462</v>
      </c>
      <c r="M26" s="44"/>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20547.650000000005</v>
      </c>
      <c r="O26" s="5"/>
      <c r="P26" s="109" t="str">
        <f>'PC Receitas'!BB23</f>
        <v>INVESTIMENTOS</v>
      </c>
      <c r="Q26" s="5"/>
      <c r="S26" s="244" t="str">
        <f t="shared" si="0"/>
        <v>Despesa</v>
      </c>
      <c r="T26" s="232" t="str">
        <f t="shared" si="1"/>
        <v/>
      </c>
      <c r="U26" s="232" t="str">
        <f t="shared" si="2"/>
        <v/>
      </c>
      <c r="V26" s="232" t="str">
        <f t="shared" si="3"/>
        <v>Despesa</v>
      </c>
      <c r="W26" s="245" t="str">
        <f>VLOOKUP(E26,'PC Receitas'!$AZ$4:$BB$27,3,FALSE)</f>
        <v>DESPESAS_OPERACIONAIS</v>
      </c>
    </row>
    <row r="27" spans="1:23" s="232" customFormat="1" ht="19.5" customHeight="1" thickTop="1" thickBot="1" x14ac:dyDescent="0.3">
      <c r="A27" s="209"/>
      <c r="B27" s="5"/>
      <c r="C27" s="136">
        <v>20</v>
      </c>
      <c r="D27" s="138">
        <v>43120</v>
      </c>
      <c r="E27" s="43" t="s">
        <v>214</v>
      </c>
      <c r="F27" s="136">
        <v>20404</v>
      </c>
      <c r="G27" s="43" t="s">
        <v>478</v>
      </c>
      <c r="H27" s="43" t="s">
        <v>467</v>
      </c>
      <c r="I27" s="44"/>
      <c r="J27" s="228">
        <v>0</v>
      </c>
      <c r="K27" s="228">
        <v>8211.0499999999993</v>
      </c>
      <c r="L27" s="44" t="s">
        <v>462</v>
      </c>
      <c r="M27" s="44"/>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12336.600000000006</v>
      </c>
      <c r="O27" s="5"/>
      <c r="P27" s="5"/>
      <c r="Q27" s="5"/>
      <c r="S27" s="244" t="str">
        <f t="shared" si="0"/>
        <v/>
      </c>
      <c r="T27" s="232" t="str">
        <f t="shared" si="1"/>
        <v>Despesa</v>
      </c>
      <c r="U27" s="232" t="str">
        <f t="shared" si="2"/>
        <v/>
      </c>
      <c r="V27" s="232" t="str">
        <f t="shared" si="3"/>
        <v>Despesa</v>
      </c>
      <c r="W27" s="245" t="str">
        <f>VLOOKUP(E27,'PC Receitas'!$AZ$4:$BB$27,3,FALSE)</f>
        <v>DESPESAS_COM_PRODUTOS</v>
      </c>
    </row>
    <row r="28" spans="1:23" s="232" customFormat="1" ht="19.5" customHeight="1" thickTop="1" thickBot="1" x14ac:dyDescent="0.3">
      <c r="A28" s="209"/>
      <c r="B28" s="5"/>
      <c r="C28" s="136">
        <v>20</v>
      </c>
      <c r="D28" s="138">
        <v>43120</v>
      </c>
      <c r="E28" s="43" t="s">
        <v>215</v>
      </c>
      <c r="F28" s="136">
        <v>775091</v>
      </c>
      <c r="G28" s="43" t="s">
        <v>258</v>
      </c>
      <c r="H28" s="43" t="s">
        <v>467</v>
      </c>
      <c r="I28" s="44"/>
      <c r="J28" s="228">
        <v>0</v>
      </c>
      <c r="K28" s="228">
        <v>369.15</v>
      </c>
      <c r="L28" s="44" t="s">
        <v>462</v>
      </c>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11967.450000000006</v>
      </c>
      <c r="O28" s="5"/>
      <c r="P28" s="5"/>
      <c r="Q28" s="5"/>
      <c r="S28" s="244" t="str">
        <f t="shared" si="0"/>
        <v>Despesa</v>
      </c>
      <c r="T28" s="232" t="str">
        <f t="shared" si="1"/>
        <v/>
      </c>
      <c r="U28" s="232" t="str">
        <f t="shared" si="2"/>
        <v/>
      </c>
      <c r="V28" s="232" t="str">
        <f t="shared" si="3"/>
        <v>Despesa</v>
      </c>
      <c r="W28" s="245" t="str">
        <f>VLOOKUP(E28,'PC Receitas'!$AZ$4:$BB$27,3,FALSE)</f>
        <v>DESPESAS_OPERACIONAIS</v>
      </c>
    </row>
    <row r="29" spans="1:23" s="232" customFormat="1" ht="19.5" customHeight="1" thickTop="1" thickBot="1" x14ac:dyDescent="0.3">
      <c r="A29" s="209"/>
      <c r="B29" s="5"/>
      <c r="C29" s="136">
        <v>20</v>
      </c>
      <c r="D29" s="138">
        <v>43120</v>
      </c>
      <c r="E29" s="43" t="s">
        <v>215</v>
      </c>
      <c r="F29" s="195">
        <v>14650</v>
      </c>
      <c r="G29" s="43" t="s">
        <v>473</v>
      </c>
      <c r="H29" s="43" t="s">
        <v>461</v>
      </c>
      <c r="I29" s="122"/>
      <c r="J29" s="228">
        <v>0</v>
      </c>
      <c r="K29" s="228">
        <v>2.1</v>
      </c>
      <c r="L29" s="44" t="s">
        <v>462</v>
      </c>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11965.350000000006</v>
      </c>
      <c r="O29" s="5"/>
      <c r="P29" s="5"/>
      <c r="Q29" s="5"/>
      <c r="S29" s="244" t="str">
        <f t="shared" si="0"/>
        <v>Despesa</v>
      </c>
      <c r="T29" s="232" t="str">
        <f t="shared" si="1"/>
        <v/>
      </c>
      <c r="U29" s="232" t="str">
        <f t="shared" si="2"/>
        <v/>
      </c>
      <c r="V29" s="232" t="str">
        <f t="shared" si="3"/>
        <v>Despesa</v>
      </c>
      <c r="W29" s="245" t="str">
        <f>VLOOKUP(E29,'PC Receitas'!$AZ$4:$BB$27,3,FALSE)</f>
        <v>DESPESAS_OPERACIONAIS</v>
      </c>
    </row>
    <row r="30" spans="1:23" s="232" customFormat="1" ht="19.5" customHeight="1" thickTop="1" thickBot="1" x14ac:dyDescent="0.3">
      <c r="A30" s="209"/>
      <c r="B30" s="5"/>
      <c r="C30" s="136">
        <v>20</v>
      </c>
      <c r="D30" s="138">
        <v>43120</v>
      </c>
      <c r="E30" s="43" t="s">
        <v>90</v>
      </c>
      <c r="F30" s="136" t="s">
        <v>479</v>
      </c>
      <c r="G30" s="43" t="s">
        <v>219</v>
      </c>
      <c r="H30" s="43" t="s">
        <v>461</v>
      </c>
      <c r="I30" s="44"/>
      <c r="J30" s="228">
        <v>0</v>
      </c>
      <c r="K30" s="228">
        <v>1350.5</v>
      </c>
      <c r="L30" s="44" t="s">
        <v>462</v>
      </c>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10614.850000000006</v>
      </c>
      <c r="O30" s="5"/>
      <c r="P30" s="5"/>
      <c r="Q30" s="5"/>
      <c r="S30" s="244" t="str">
        <f t="shared" si="0"/>
        <v>Despesa</v>
      </c>
      <c r="T30" s="232" t="str">
        <f t="shared" si="1"/>
        <v/>
      </c>
      <c r="U30" s="232" t="str">
        <f t="shared" si="2"/>
        <v/>
      </c>
      <c r="V30" s="232" t="str">
        <f t="shared" si="3"/>
        <v>Despesa</v>
      </c>
      <c r="W30" s="245" t="str">
        <f>VLOOKUP(E30,'PC Receitas'!$AZ$4:$BB$27,3,FALSE)</f>
        <v>DESPESAS_COM_RH</v>
      </c>
    </row>
    <row r="31" spans="1:23" s="232" customFormat="1" ht="19.5" customHeight="1" thickTop="1" thickBot="1" x14ac:dyDescent="0.3">
      <c r="A31" s="209"/>
      <c r="B31" s="5"/>
      <c r="C31" s="136">
        <v>20</v>
      </c>
      <c r="D31" s="138">
        <v>43120</v>
      </c>
      <c r="E31" s="43" t="s">
        <v>215</v>
      </c>
      <c r="F31" s="136">
        <v>14613</v>
      </c>
      <c r="G31" s="43" t="s">
        <v>473</v>
      </c>
      <c r="H31" s="43" t="s">
        <v>461</v>
      </c>
      <c r="I31" s="44"/>
      <c r="J31" s="228">
        <v>0</v>
      </c>
      <c r="K31" s="228">
        <v>2.1</v>
      </c>
      <c r="L31" s="44" t="s">
        <v>462</v>
      </c>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10612.750000000005</v>
      </c>
      <c r="O31" s="5"/>
      <c r="P31" s="5"/>
      <c r="Q31" s="5"/>
      <c r="S31" s="244" t="str">
        <f t="shared" si="0"/>
        <v>Despesa</v>
      </c>
      <c r="T31" s="232" t="str">
        <f t="shared" si="1"/>
        <v/>
      </c>
      <c r="U31" s="232" t="str">
        <f t="shared" si="2"/>
        <v/>
      </c>
      <c r="V31" s="232" t="str">
        <f t="shared" si="3"/>
        <v>Despesa</v>
      </c>
      <c r="W31" s="245" t="str">
        <f>VLOOKUP(E31,'PC Receitas'!$AZ$4:$BB$27,3,FALSE)</f>
        <v>DESPESAS_OPERACIONAIS</v>
      </c>
    </row>
    <row r="32" spans="1:23" s="232" customFormat="1" ht="19.5" customHeight="1" thickTop="1" thickBot="1" x14ac:dyDescent="0.3">
      <c r="A32" s="209"/>
      <c r="B32" s="5"/>
      <c r="C32" s="136">
        <v>20</v>
      </c>
      <c r="D32" s="138">
        <v>43120</v>
      </c>
      <c r="E32" s="43" t="s">
        <v>215</v>
      </c>
      <c r="F32" s="136">
        <v>14494</v>
      </c>
      <c r="G32" s="43" t="s">
        <v>473</v>
      </c>
      <c r="H32" s="43" t="s">
        <v>461</v>
      </c>
      <c r="I32" s="43"/>
      <c r="J32" s="228">
        <v>0</v>
      </c>
      <c r="K32" s="228">
        <v>2.1</v>
      </c>
      <c r="L32" s="44" t="s">
        <v>462</v>
      </c>
      <c r="M32" s="44"/>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10610.650000000005</v>
      </c>
      <c r="O32" s="5"/>
      <c r="P32" s="5"/>
      <c r="Q32" s="5"/>
      <c r="S32" s="244" t="str">
        <f t="shared" si="0"/>
        <v>Despesa</v>
      </c>
      <c r="T32" s="232" t="str">
        <f t="shared" si="1"/>
        <v/>
      </c>
      <c r="U32" s="232" t="str">
        <f t="shared" si="2"/>
        <v/>
      </c>
      <c r="V32" s="232" t="str">
        <f t="shared" si="3"/>
        <v>Despesa</v>
      </c>
      <c r="W32" s="245" t="str">
        <f>VLOOKUP(E32,'PC Receitas'!$AZ$4:$BB$27,3,FALSE)</f>
        <v>DESPESAS_OPERACIONAIS</v>
      </c>
    </row>
    <row r="33" spans="1:23" s="232" customFormat="1" ht="19.5" customHeight="1" thickTop="1" thickBot="1" x14ac:dyDescent="0.3">
      <c r="A33" s="209"/>
      <c r="B33" s="5"/>
      <c r="C33" s="136">
        <v>20</v>
      </c>
      <c r="D33" s="138">
        <v>43120</v>
      </c>
      <c r="E33" s="43" t="s">
        <v>213</v>
      </c>
      <c r="F33" s="195" t="s">
        <v>480</v>
      </c>
      <c r="G33" s="43" t="s">
        <v>437</v>
      </c>
      <c r="H33" s="43" t="s">
        <v>461</v>
      </c>
      <c r="I33" s="23"/>
      <c r="J33" s="228">
        <v>2.1</v>
      </c>
      <c r="K33" s="228">
        <v>0</v>
      </c>
      <c r="L33" s="44" t="s">
        <v>459</v>
      </c>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10610.650000000005</v>
      </c>
      <c r="O33" s="5"/>
      <c r="P33" s="5"/>
      <c r="Q33" s="5"/>
      <c r="S33" s="244" t="str">
        <f t="shared" si="0"/>
        <v/>
      </c>
      <c r="T33" s="232" t="str">
        <f t="shared" si="1"/>
        <v/>
      </c>
      <c r="U33" s="232" t="str">
        <f t="shared" si="2"/>
        <v>Receita</v>
      </c>
      <c r="V33" s="232" t="str">
        <f t="shared" si="3"/>
        <v>Receita</v>
      </c>
      <c r="W33" s="245" t="str">
        <f>VLOOKUP(E33,'PC Receitas'!$AZ$4:$BB$27,3,FALSE)</f>
        <v>RECEITAS_COM_SERVICOS</v>
      </c>
    </row>
    <row r="34" spans="1:23" s="232" customFormat="1" ht="19.5" customHeight="1" thickTop="1" thickBot="1" x14ac:dyDescent="0.3">
      <c r="A34" s="209"/>
      <c r="B34" s="5"/>
      <c r="C34" s="136">
        <v>20</v>
      </c>
      <c r="D34" s="138">
        <v>43120</v>
      </c>
      <c r="E34" s="43" t="s">
        <v>213</v>
      </c>
      <c r="F34" s="136">
        <v>14517</v>
      </c>
      <c r="G34" s="43" t="s">
        <v>437</v>
      </c>
      <c r="H34" s="43" t="s">
        <v>461</v>
      </c>
      <c r="I34" s="43"/>
      <c r="J34" s="228">
        <v>2.1</v>
      </c>
      <c r="K34" s="228">
        <v>0</v>
      </c>
      <c r="L34" s="44" t="s">
        <v>459</v>
      </c>
      <c r="M34" s="44"/>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10610.650000000005</v>
      </c>
      <c r="O34" s="5"/>
      <c r="P34" s="5"/>
      <c r="Q34" s="5"/>
      <c r="S34" s="244" t="str">
        <f t="shared" si="0"/>
        <v/>
      </c>
      <c r="T34" s="232" t="str">
        <f t="shared" si="1"/>
        <v/>
      </c>
      <c r="U34" s="232" t="str">
        <f t="shared" si="2"/>
        <v>Receita</v>
      </c>
      <c r="V34" s="232" t="str">
        <f t="shared" si="3"/>
        <v>Receita</v>
      </c>
      <c r="W34" s="245" t="str">
        <f>VLOOKUP(E34,'PC Receitas'!$AZ$4:$BB$27,3,FALSE)</f>
        <v>RECEITAS_COM_SERVICOS</v>
      </c>
    </row>
    <row r="35" spans="1:23" s="232" customFormat="1" ht="19.5" customHeight="1" thickTop="1" thickBot="1" x14ac:dyDescent="0.3">
      <c r="A35" s="209"/>
      <c r="B35" s="5"/>
      <c r="C35" s="136">
        <v>20</v>
      </c>
      <c r="D35" s="138">
        <v>43120</v>
      </c>
      <c r="E35" s="43" t="s">
        <v>215</v>
      </c>
      <c r="F35" s="195" t="s">
        <v>480</v>
      </c>
      <c r="G35" s="43" t="s">
        <v>473</v>
      </c>
      <c r="H35" s="43" t="s">
        <v>461</v>
      </c>
      <c r="I35" s="43"/>
      <c r="J35" s="228">
        <v>0</v>
      </c>
      <c r="K35" s="228">
        <v>2.1</v>
      </c>
      <c r="L35" s="44" t="s">
        <v>462</v>
      </c>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10608.550000000005</v>
      </c>
      <c r="O35" s="5"/>
      <c r="P35" s="5"/>
      <c r="Q35" s="5"/>
      <c r="S35" s="244" t="str">
        <f t="shared" si="0"/>
        <v>Despesa</v>
      </c>
      <c r="T35" s="232" t="str">
        <f t="shared" si="1"/>
        <v/>
      </c>
      <c r="U35" s="232" t="str">
        <f t="shared" si="2"/>
        <v/>
      </c>
      <c r="V35" s="232" t="str">
        <f t="shared" si="3"/>
        <v>Despesa</v>
      </c>
      <c r="W35" s="245" t="str">
        <f>VLOOKUP(E35,'PC Receitas'!$AZ$4:$BB$27,3,FALSE)</f>
        <v>DESPESAS_OPERACIONAIS</v>
      </c>
    </row>
    <row r="36" spans="1:23" s="232" customFormat="1" ht="19.5" customHeight="1" thickTop="1" thickBot="1" x14ac:dyDescent="0.3">
      <c r="A36" s="209"/>
      <c r="B36" s="5"/>
      <c r="C36" s="136">
        <v>20</v>
      </c>
      <c r="D36" s="138">
        <v>43120</v>
      </c>
      <c r="E36" s="43" t="s">
        <v>215</v>
      </c>
      <c r="F36" s="195">
        <v>14517</v>
      </c>
      <c r="G36" s="43" t="s">
        <v>473</v>
      </c>
      <c r="H36" s="43" t="s">
        <v>461</v>
      </c>
      <c r="I36" s="43"/>
      <c r="J36" s="228">
        <v>0</v>
      </c>
      <c r="K36" s="228">
        <v>2.1</v>
      </c>
      <c r="L36" s="44" t="s">
        <v>462</v>
      </c>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10606.450000000004</v>
      </c>
      <c r="O36" s="5"/>
      <c r="P36" s="5"/>
      <c r="Q36" s="5"/>
      <c r="S36" s="244" t="str">
        <f t="shared" si="0"/>
        <v>Despesa</v>
      </c>
      <c r="T36" s="232" t="str">
        <f t="shared" si="1"/>
        <v/>
      </c>
      <c r="U36" s="232" t="str">
        <f t="shared" si="2"/>
        <v/>
      </c>
      <c r="V36" s="232" t="str">
        <f t="shared" si="3"/>
        <v>Despesa</v>
      </c>
      <c r="W36" s="245" t="str">
        <f>VLOOKUP(E36,'PC Receitas'!$AZ$4:$BB$27,3,FALSE)</f>
        <v>DESPESAS_OPERACIONAIS</v>
      </c>
    </row>
    <row r="37" spans="1:23" s="232" customFormat="1" ht="19.5" customHeight="1" thickTop="1" thickBot="1" x14ac:dyDescent="0.3">
      <c r="A37" s="209"/>
      <c r="B37" s="5"/>
      <c r="C37" s="136">
        <v>20</v>
      </c>
      <c r="D37" s="138">
        <v>43120</v>
      </c>
      <c r="E37" s="43" t="s">
        <v>215</v>
      </c>
      <c r="F37" s="195" t="s">
        <v>481</v>
      </c>
      <c r="G37" s="43" t="s">
        <v>473</v>
      </c>
      <c r="H37" s="43" t="s">
        <v>461</v>
      </c>
      <c r="I37" s="43"/>
      <c r="J37" s="228">
        <v>0</v>
      </c>
      <c r="K37" s="228">
        <v>2.1</v>
      </c>
      <c r="L37" s="44" t="s">
        <v>462</v>
      </c>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10604.350000000004</v>
      </c>
      <c r="O37" s="5"/>
      <c r="P37" s="5"/>
      <c r="Q37" s="5"/>
      <c r="S37" s="244" t="str">
        <f t="shared" si="0"/>
        <v>Despesa</v>
      </c>
      <c r="T37" s="232" t="str">
        <f t="shared" si="1"/>
        <v/>
      </c>
      <c r="U37" s="232" t="str">
        <f t="shared" si="2"/>
        <v/>
      </c>
      <c r="V37" s="232" t="str">
        <f t="shared" si="3"/>
        <v>Despesa</v>
      </c>
      <c r="W37" s="245" t="str">
        <f>VLOOKUP(E37,'PC Receitas'!$AZ$4:$BB$27,3,FALSE)</f>
        <v>DESPESAS_OPERACIONAIS</v>
      </c>
    </row>
    <row r="38" spans="1:23" s="232" customFormat="1" ht="19.5" customHeight="1" thickTop="1" thickBot="1" x14ac:dyDescent="0.3">
      <c r="A38" s="209"/>
      <c r="B38" s="5"/>
      <c r="C38" s="136">
        <v>20</v>
      </c>
      <c r="D38" s="138">
        <v>43120</v>
      </c>
      <c r="E38" s="43" t="s">
        <v>215</v>
      </c>
      <c r="F38" s="195">
        <v>14515</v>
      </c>
      <c r="G38" s="43" t="s">
        <v>473</v>
      </c>
      <c r="H38" s="43" t="s">
        <v>461</v>
      </c>
      <c r="I38" s="43"/>
      <c r="J38" s="228">
        <v>0</v>
      </c>
      <c r="K38" s="228">
        <v>2.1</v>
      </c>
      <c r="L38" s="44" t="s">
        <v>462</v>
      </c>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10602.250000000004</v>
      </c>
      <c r="O38" s="5"/>
      <c r="P38" s="5"/>
      <c r="Q38" s="5"/>
      <c r="S38" s="244" t="str">
        <f t="shared" si="0"/>
        <v>Despesa</v>
      </c>
      <c r="T38" s="232" t="str">
        <f t="shared" si="1"/>
        <v/>
      </c>
      <c r="U38" s="232" t="str">
        <f t="shared" si="2"/>
        <v/>
      </c>
      <c r="V38" s="232" t="str">
        <f t="shared" si="3"/>
        <v>Despesa</v>
      </c>
      <c r="W38" s="245" t="str">
        <f>VLOOKUP(E38,'PC Receitas'!$AZ$4:$BB$27,3,FALSE)</f>
        <v>DESPESAS_OPERACIONAIS</v>
      </c>
    </row>
    <row r="39" spans="1:23" s="232" customFormat="1" ht="19.5" customHeight="1" thickTop="1" thickBot="1" x14ac:dyDescent="0.3">
      <c r="A39" s="209"/>
      <c r="B39" s="5"/>
      <c r="C39" s="136">
        <v>20</v>
      </c>
      <c r="D39" s="138">
        <v>43120</v>
      </c>
      <c r="E39" s="43" t="s">
        <v>215</v>
      </c>
      <c r="F39" s="136">
        <v>14649</v>
      </c>
      <c r="G39" s="43" t="s">
        <v>473</v>
      </c>
      <c r="H39" s="43" t="s">
        <v>461</v>
      </c>
      <c r="I39" s="43"/>
      <c r="J39" s="228">
        <v>0</v>
      </c>
      <c r="K39" s="228">
        <v>2.1</v>
      </c>
      <c r="L39" s="44" t="s">
        <v>462</v>
      </c>
      <c r="M39" s="44"/>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O39" s="5"/>
      <c r="P39" s="5"/>
      <c r="Q39" s="5"/>
      <c r="S39" s="244" t="str">
        <f t="shared" si="0"/>
        <v>Despesa</v>
      </c>
      <c r="T39" s="232" t="str">
        <f t="shared" si="1"/>
        <v/>
      </c>
      <c r="U39" s="232" t="str">
        <f t="shared" si="2"/>
        <v/>
      </c>
      <c r="V39" s="232" t="str">
        <f t="shared" si="3"/>
        <v>Despesa</v>
      </c>
      <c r="W39" s="245" t="str">
        <f>VLOOKUP(E39,'PC Receitas'!$AZ$4:$BB$27,3,FALSE)</f>
        <v>DESPESAS_OPERACIONAIS</v>
      </c>
    </row>
    <row r="40" spans="1:23" s="232" customFormat="1" ht="19.5" customHeight="1" thickTop="1" thickBot="1" x14ac:dyDescent="0.3">
      <c r="A40" s="209"/>
      <c r="B40" s="5"/>
      <c r="C40" s="136"/>
      <c r="D40" s="138"/>
      <c r="E40" s="43"/>
      <c r="F40" s="136"/>
      <c r="G40" s="43"/>
      <c r="H40" s="43"/>
      <c r="I40" s="43"/>
      <c r="J40" s="228"/>
      <c r="K40" s="228"/>
      <c r="L40" s="44"/>
      <c r="M40" s="44"/>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O40" s="5"/>
      <c r="P40" s="5"/>
      <c r="Q40" s="5"/>
      <c r="S40" s="244" t="e">
        <f t="shared" si="0"/>
        <v>#N/A</v>
      </c>
      <c r="T40" s="232" t="e">
        <f t="shared" si="1"/>
        <v>#N/A</v>
      </c>
      <c r="U40" s="232" t="e">
        <f t="shared" si="2"/>
        <v>#N/A</v>
      </c>
      <c r="V40" s="232" t="e">
        <f t="shared" si="3"/>
        <v>#N/A</v>
      </c>
      <c r="W40" s="245" t="e">
        <f>VLOOKUP(E40,'PC Receitas'!$AZ$4:$BB$27,3,FALSE)</f>
        <v>#N/A</v>
      </c>
    </row>
    <row r="41" spans="1:23" s="232" customFormat="1" ht="19.5" customHeight="1" thickTop="1" thickBot="1" x14ac:dyDescent="0.3">
      <c r="A41" s="209"/>
      <c r="B41" s="5"/>
      <c r="C41" s="136"/>
      <c r="D41" s="138"/>
      <c r="E41" s="43"/>
      <c r="F41" s="136"/>
      <c r="G41" s="43"/>
      <c r="H41" s="43"/>
      <c r="I41" s="43"/>
      <c r="J41" s="228"/>
      <c r="K41" s="228"/>
      <c r="L41" s="44"/>
      <c r="M41" s="44"/>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O41" s="5"/>
      <c r="P41" s="5"/>
      <c r="Q41" s="5"/>
      <c r="S41" s="244" t="e">
        <f t="shared" si="0"/>
        <v>#N/A</v>
      </c>
      <c r="T41" s="232" t="e">
        <f t="shared" si="1"/>
        <v>#N/A</v>
      </c>
      <c r="U41" s="232" t="e">
        <f t="shared" si="2"/>
        <v>#N/A</v>
      </c>
      <c r="V41" s="232" t="e">
        <f t="shared" si="3"/>
        <v>#N/A</v>
      </c>
      <c r="W41" s="245" t="e">
        <f>VLOOKUP(E41,'PC Receitas'!$AZ$4:$BB$27,3,FALSE)</f>
        <v>#N/A</v>
      </c>
    </row>
    <row r="42" spans="1:23" s="232" customFormat="1" ht="19.5" customHeight="1" thickTop="1" thickBot="1" x14ac:dyDescent="0.3">
      <c r="A42" s="209"/>
      <c r="B42" s="5"/>
      <c r="C42" s="136"/>
      <c r="D42" s="138"/>
      <c r="E42" s="43"/>
      <c r="F42" s="136"/>
      <c r="G42" s="43"/>
      <c r="H42" s="43"/>
      <c r="I42" s="43"/>
      <c r="J42" s="228"/>
      <c r="K42" s="228"/>
      <c r="L42" s="44"/>
      <c r="M42" s="44"/>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O42" s="5"/>
      <c r="P42" s="5"/>
      <c r="Q42" s="5"/>
      <c r="S42" s="244" t="e">
        <f t="shared" si="0"/>
        <v>#N/A</v>
      </c>
      <c r="T42" s="232" t="e">
        <f t="shared" si="1"/>
        <v>#N/A</v>
      </c>
      <c r="U42" s="232" t="e">
        <f t="shared" si="2"/>
        <v>#N/A</v>
      </c>
      <c r="V42" s="232" t="e">
        <f t="shared" si="3"/>
        <v>#N/A</v>
      </c>
      <c r="W42" s="245" t="e">
        <f>VLOOKUP(E42,'PC Receitas'!$AZ$4:$BB$27,3,FALSE)</f>
        <v>#N/A</v>
      </c>
    </row>
    <row r="43" spans="1:23" s="232" customFormat="1" ht="19.5" customHeight="1" thickTop="1" thickBot="1" x14ac:dyDescent="0.3">
      <c r="A43" s="209"/>
      <c r="B43" s="5"/>
      <c r="C43" s="136"/>
      <c r="D43" s="138"/>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O43" s="5"/>
      <c r="P43" s="5"/>
      <c r="Q43" s="5"/>
      <c r="S43" s="244" t="e">
        <f t="shared" si="0"/>
        <v>#N/A</v>
      </c>
      <c r="T43" s="232" t="e">
        <f t="shared" si="1"/>
        <v>#N/A</v>
      </c>
      <c r="U43" s="232" t="e">
        <f t="shared" si="2"/>
        <v>#N/A</v>
      </c>
      <c r="V43" s="232" t="e">
        <f t="shared" si="3"/>
        <v>#N/A</v>
      </c>
      <c r="W43" s="245" t="e">
        <f>VLOOKUP(E43,'PC Receitas'!$AZ$4:$BB$27,3,FALSE)</f>
        <v>#N/A</v>
      </c>
    </row>
    <row r="44" spans="1:23" s="232" customFormat="1" ht="19.5" customHeight="1" thickTop="1" thickBot="1" x14ac:dyDescent="0.3">
      <c r="A44" s="209"/>
      <c r="B44" s="5"/>
      <c r="C44" s="136"/>
      <c r="D44" s="138"/>
      <c r="E44" s="43"/>
      <c r="F44" s="136"/>
      <c r="G44" s="43"/>
      <c r="H44" s="43"/>
      <c r="I44" s="43"/>
      <c r="J44" s="228"/>
      <c r="K44" s="228"/>
      <c r="L44" s="44"/>
      <c r="M44" s="44"/>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O44" s="5"/>
      <c r="P44" s="5"/>
      <c r="Q44" s="5"/>
      <c r="S44" s="244" t="e">
        <f t="shared" si="0"/>
        <v>#N/A</v>
      </c>
      <c r="T44" s="232" t="e">
        <f t="shared" si="1"/>
        <v>#N/A</v>
      </c>
      <c r="U44" s="232" t="e">
        <f t="shared" si="2"/>
        <v>#N/A</v>
      </c>
      <c r="V44" s="232" t="e">
        <f t="shared" si="3"/>
        <v>#N/A</v>
      </c>
      <c r="W44" s="245" t="e">
        <f>VLOOKUP(E44,'PC Receitas'!$AZ$4:$BB$27,3,FALSE)</f>
        <v>#N/A</v>
      </c>
    </row>
    <row r="45" spans="1:23" s="232" customFormat="1" ht="19.5" customHeight="1" thickTop="1" thickBot="1" x14ac:dyDescent="0.3">
      <c r="A45" s="209"/>
      <c r="B45" s="5"/>
      <c r="C45" s="136"/>
      <c r="D45" s="138"/>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O45" s="5"/>
      <c r="P45" s="5"/>
      <c r="Q45" s="5"/>
      <c r="S45" s="244" t="e">
        <f t="shared" si="0"/>
        <v>#N/A</v>
      </c>
      <c r="T45" s="232" t="e">
        <f t="shared" si="1"/>
        <v>#N/A</v>
      </c>
      <c r="U45" s="232" t="e">
        <f t="shared" si="2"/>
        <v>#N/A</v>
      </c>
      <c r="V45" s="232" t="e">
        <f t="shared" si="3"/>
        <v>#N/A</v>
      </c>
      <c r="W45" s="245" t="e">
        <f>VLOOKUP(E45,'PC Receitas'!$AZ$4:$BB$27,3,FALSE)</f>
        <v>#N/A</v>
      </c>
    </row>
    <row r="46" spans="1:23" s="232" customFormat="1" ht="19.5" customHeight="1" thickTop="1" thickBot="1" x14ac:dyDescent="0.3">
      <c r="A46" s="209"/>
      <c r="B46" s="5"/>
      <c r="C46" s="136"/>
      <c r="D46" s="138"/>
      <c r="E46" s="43"/>
      <c r="F46" s="136"/>
      <c r="G46" s="43"/>
      <c r="H46" s="43"/>
      <c r="I46" s="43"/>
      <c r="J46" s="228"/>
      <c r="K46" s="228"/>
      <c r="L46" s="44"/>
      <c r="M46" s="44"/>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O46" s="5"/>
      <c r="P46" s="5"/>
      <c r="Q46" s="5"/>
      <c r="S46" s="244" t="e">
        <f t="shared" si="0"/>
        <v>#N/A</v>
      </c>
      <c r="T46" s="232" t="e">
        <f t="shared" si="1"/>
        <v>#N/A</v>
      </c>
      <c r="U46" s="232" t="e">
        <f t="shared" si="2"/>
        <v>#N/A</v>
      </c>
      <c r="V46" s="232" t="e">
        <f t="shared" si="3"/>
        <v>#N/A</v>
      </c>
      <c r="W46" s="245" t="e">
        <f>VLOOKUP(E46,'PC Receitas'!$AZ$4:$BB$27,3,FALSE)</f>
        <v>#N/A</v>
      </c>
    </row>
    <row r="47" spans="1:23" s="232" customFormat="1" ht="19.5" customHeight="1" thickTop="1" thickBot="1" x14ac:dyDescent="0.3">
      <c r="A47" s="209"/>
      <c r="B47" s="5"/>
      <c r="C47" s="136"/>
      <c r="D47" s="138"/>
      <c r="E47" s="43"/>
      <c r="F47" s="136"/>
      <c r="G47" s="43"/>
      <c r="H47" s="43"/>
      <c r="I47" s="43"/>
      <c r="J47" s="228"/>
      <c r="K47" s="228"/>
      <c r="L47" s="44"/>
      <c r="M47" s="44"/>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O47" s="5"/>
      <c r="P47" s="5"/>
      <c r="Q47" s="5"/>
      <c r="S47" s="244" t="e">
        <f t="shared" si="0"/>
        <v>#N/A</v>
      </c>
      <c r="T47" s="232" t="e">
        <f t="shared" si="1"/>
        <v>#N/A</v>
      </c>
      <c r="U47" s="232" t="e">
        <f t="shared" si="2"/>
        <v>#N/A</v>
      </c>
      <c r="V47" s="232" t="e">
        <f t="shared" si="3"/>
        <v>#N/A</v>
      </c>
      <c r="W47" s="245" t="e">
        <f>VLOOKUP(E47,'PC Receitas'!$AZ$4:$BB$27,3,FALSE)</f>
        <v>#N/A</v>
      </c>
    </row>
    <row r="48" spans="1:23" s="232" customFormat="1" ht="19.5" customHeight="1" thickTop="1" thickBot="1" x14ac:dyDescent="0.3">
      <c r="A48" s="209"/>
      <c r="B48" s="5"/>
      <c r="C48" s="136"/>
      <c r="D48" s="138"/>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O48" s="5"/>
      <c r="P48" s="5"/>
      <c r="Q48" s="5"/>
      <c r="S48" s="244" t="e">
        <f t="shared" si="0"/>
        <v>#N/A</v>
      </c>
      <c r="T48" s="232" t="e">
        <f t="shared" si="1"/>
        <v>#N/A</v>
      </c>
      <c r="U48" s="232" t="e">
        <f t="shared" si="2"/>
        <v>#N/A</v>
      </c>
      <c r="V48" s="232" t="e">
        <f t="shared" si="3"/>
        <v>#N/A</v>
      </c>
      <c r="W48" s="245" t="e">
        <f>VLOOKUP(E48,'PC Receitas'!$AZ$4:$BB$27,3,FALSE)</f>
        <v>#N/A</v>
      </c>
    </row>
    <row r="49" spans="1:23" s="232" customFormat="1" ht="19.5" customHeight="1" thickTop="1" thickBot="1" x14ac:dyDescent="0.3">
      <c r="A49" s="209"/>
      <c r="B49" s="5"/>
      <c r="C49" s="136"/>
      <c r="D49" s="138"/>
      <c r="E49" s="43"/>
      <c r="F49" s="195"/>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O49" s="5"/>
      <c r="P49" s="5"/>
      <c r="Q49" s="5"/>
      <c r="S49" s="244" t="e">
        <f t="shared" si="0"/>
        <v>#N/A</v>
      </c>
      <c r="T49" s="232" t="e">
        <f t="shared" si="1"/>
        <v>#N/A</v>
      </c>
      <c r="U49" s="232" t="e">
        <f t="shared" si="2"/>
        <v>#N/A</v>
      </c>
      <c r="V49" s="232" t="e">
        <f t="shared" si="3"/>
        <v>#N/A</v>
      </c>
      <c r="W49" s="245" t="e">
        <f>VLOOKUP(E49,'PC Receitas'!$AZ$4:$BB$27,3,FALSE)</f>
        <v>#N/A</v>
      </c>
    </row>
    <row r="50" spans="1:23" s="232" customFormat="1" ht="19.5" customHeight="1" thickTop="1" thickBot="1" x14ac:dyDescent="0.3">
      <c r="A50" s="209"/>
      <c r="B50" s="5"/>
      <c r="C50" s="136"/>
      <c r="D50" s="138"/>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O50" s="5"/>
      <c r="P50" s="5"/>
      <c r="Q50" s="5"/>
      <c r="S50" s="244" t="e">
        <f t="shared" si="0"/>
        <v>#N/A</v>
      </c>
      <c r="T50" s="232" t="e">
        <f t="shared" si="1"/>
        <v>#N/A</v>
      </c>
      <c r="U50" s="232" t="e">
        <f t="shared" si="2"/>
        <v>#N/A</v>
      </c>
      <c r="V50" s="232" t="e">
        <f t="shared" si="3"/>
        <v>#N/A</v>
      </c>
      <c r="W50" s="245" t="e">
        <f>VLOOKUP(E50,'PC Receitas'!$AZ$4:$BB$27,3,FALSE)</f>
        <v>#N/A</v>
      </c>
    </row>
    <row r="51" spans="1:23" s="232" customFormat="1" ht="19.5" customHeight="1" thickTop="1" thickBot="1" x14ac:dyDescent="0.3">
      <c r="A51" s="209"/>
      <c r="B51" s="5"/>
      <c r="C51" s="136"/>
      <c r="D51" s="138"/>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O51" s="5"/>
      <c r="P51" s="5"/>
      <c r="Q51" s="5"/>
      <c r="S51" s="244" t="e">
        <f t="shared" si="0"/>
        <v>#N/A</v>
      </c>
      <c r="T51" s="232" t="e">
        <f t="shared" si="1"/>
        <v>#N/A</v>
      </c>
      <c r="U51" s="232" t="e">
        <f t="shared" si="2"/>
        <v>#N/A</v>
      </c>
      <c r="V51" s="232" t="e">
        <f t="shared" si="3"/>
        <v>#N/A</v>
      </c>
      <c r="W51" s="245" t="e">
        <f>VLOOKUP(E51,'PC Receitas'!$AZ$4:$BB$27,3,FALSE)</f>
        <v>#N/A</v>
      </c>
    </row>
    <row r="52" spans="1:23" s="232" customFormat="1" ht="19.5" customHeight="1" thickTop="1" thickBot="1" x14ac:dyDescent="0.3">
      <c r="A52" s="209"/>
      <c r="B52" s="5"/>
      <c r="C52" s="136"/>
      <c r="D52" s="138"/>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O52" s="5"/>
      <c r="P52" s="5"/>
      <c r="Q52" s="5"/>
      <c r="S52" s="244" t="e">
        <f t="shared" si="0"/>
        <v>#N/A</v>
      </c>
      <c r="T52" s="232" t="e">
        <f t="shared" si="1"/>
        <v>#N/A</v>
      </c>
      <c r="U52" s="232" t="e">
        <f t="shared" si="2"/>
        <v>#N/A</v>
      </c>
      <c r="V52" s="232" t="e">
        <f t="shared" si="3"/>
        <v>#N/A</v>
      </c>
      <c r="W52" s="245" t="e">
        <f>VLOOKUP(E52,'PC Receitas'!$AZ$4:$BB$27,3,FALSE)</f>
        <v>#N/A</v>
      </c>
    </row>
    <row r="53" spans="1:23" s="232" customFormat="1" ht="19.5" customHeight="1" thickTop="1" thickBot="1" x14ac:dyDescent="0.3">
      <c r="A53" s="209"/>
      <c r="B53" s="5"/>
      <c r="C53" s="136"/>
      <c r="D53" s="138"/>
      <c r="E53" s="43"/>
      <c r="F53" s="195"/>
      <c r="G53" s="43"/>
      <c r="H53" s="43"/>
      <c r="I53" s="4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O53" s="5"/>
      <c r="P53" s="5"/>
      <c r="Q53" s="5"/>
      <c r="S53" s="244" t="e">
        <f t="shared" si="0"/>
        <v>#N/A</v>
      </c>
      <c r="T53" s="232" t="e">
        <f t="shared" si="1"/>
        <v>#N/A</v>
      </c>
      <c r="U53" s="232" t="e">
        <f t="shared" si="2"/>
        <v>#N/A</v>
      </c>
      <c r="V53" s="232" t="e">
        <f t="shared" si="3"/>
        <v>#N/A</v>
      </c>
      <c r="W53" s="245" t="e">
        <f>VLOOKUP(E53,'PC Receitas'!$AZ$4:$BB$27,3,FALSE)</f>
        <v>#N/A</v>
      </c>
    </row>
    <row r="54" spans="1:23" s="232" customFormat="1" ht="19.5" customHeight="1" thickTop="1" thickBot="1" x14ac:dyDescent="0.3">
      <c r="A54" s="209"/>
      <c r="B54" s="5"/>
      <c r="C54" s="136"/>
      <c r="D54" s="138"/>
      <c r="E54" s="43"/>
      <c r="F54" s="195"/>
      <c r="G54" s="43"/>
      <c r="H54" s="43"/>
      <c r="I54" s="4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O54" s="5"/>
      <c r="P54" s="5"/>
      <c r="Q54" s="5"/>
      <c r="S54" s="244" t="e">
        <f t="shared" si="0"/>
        <v>#N/A</v>
      </c>
      <c r="T54" s="232" t="e">
        <f t="shared" si="1"/>
        <v>#N/A</v>
      </c>
      <c r="U54" s="232" t="e">
        <f t="shared" si="2"/>
        <v>#N/A</v>
      </c>
      <c r="V54" s="232" t="e">
        <f t="shared" si="3"/>
        <v>#N/A</v>
      </c>
      <c r="W54" s="245" t="e">
        <f>VLOOKUP(E54,'PC Receitas'!$AZ$4:$BB$27,3,FALSE)</f>
        <v>#N/A</v>
      </c>
    </row>
    <row r="55" spans="1:23" s="232" customFormat="1" ht="19.5" customHeight="1" thickTop="1" thickBot="1" x14ac:dyDescent="0.3">
      <c r="A55" s="209"/>
      <c r="B55" s="5"/>
      <c r="C55" s="136"/>
      <c r="D55" s="138"/>
      <c r="E55" s="43"/>
      <c r="F55" s="195"/>
      <c r="G55" s="43"/>
      <c r="H55" s="43"/>
      <c r="I55" s="4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O55" s="5"/>
      <c r="P55" s="5"/>
      <c r="Q55" s="5"/>
      <c r="S55" s="244" t="e">
        <f t="shared" si="0"/>
        <v>#N/A</v>
      </c>
      <c r="T55" s="232" t="e">
        <f t="shared" si="1"/>
        <v>#N/A</v>
      </c>
      <c r="U55" s="232" t="e">
        <f t="shared" si="2"/>
        <v>#N/A</v>
      </c>
      <c r="V55" s="232" t="e">
        <f t="shared" si="3"/>
        <v>#N/A</v>
      </c>
      <c r="W55" s="245" t="e">
        <f>VLOOKUP(E55,'PC Receitas'!$AZ$4:$BB$27,3,FALSE)</f>
        <v>#N/A</v>
      </c>
    </row>
    <row r="56" spans="1:23" s="232" customFormat="1" ht="19.5" customHeight="1" thickTop="1" thickBot="1" x14ac:dyDescent="0.3">
      <c r="A56" s="209"/>
      <c r="B56" s="5"/>
      <c r="C56" s="136"/>
      <c r="D56" s="138"/>
      <c r="E56" s="43"/>
      <c r="F56" s="195"/>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O56" s="5"/>
      <c r="P56" s="5"/>
      <c r="Q56" s="5"/>
      <c r="S56" s="244" t="e">
        <f t="shared" si="0"/>
        <v>#N/A</v>
      </c>
      <c r="T56" s="232" t="e">
        <f t="shared" si="1"/>
        <v>#N/A</v>
      </c>
      <c r="U56" s="232" t="e">
        <f t="shared" si="2"/>
        <v>#N/A</v>
      </c>
      <c r="V56" s="232" t="e">
        <f t="shared" si="3"/>
        <v>#N/A</v>
      </c>
      <c r="W56" s="245" t="e">
        <f>VLOOKUP(E56,'PC Receitas'!$AZ$4:$BB$27,3,FALSE)</f>
        <v>#N/A</v>
      </c>
    </row>
    <row r="57" spans="1:23" s="232" customFormat="1" ht="19.5" customHeight="1" thickTop="1" thickBot="1" x14ac:dyDescent="0.3">
      <c r="A57" s="209"/>
      <c r="B57" s="5"/>
      <c r="C57" s="136"/>
      <c r="D57" s="138"/>
      <c r="E57" s="43"/>
      <c r="F57" s="136"/>
      <c r="G57" s="43"/>
      <c r="H57" s="43"/>
      <c r="I57" s="43"/>
      <c r="J57" s="228"/>
      <c r="K57" s="228"/>
      <c r="L57" s="44"/>
      <c r="M57" s="44"/>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O57" s="5"/>
      <c r="P57" s="5"/>
      <c r="Q57" s="5"/>
      <c r="S57" s="244" t="e">
        <f t="shared" si="0"/>
        <v>#N/A</v>
      </c>
      <c r="T57" s="232" t="e">
        <f t="shared" si="1"/>
        <v>#N/A</v>
      </c>
      <c r="U57" s="232" t="e">
        <f t="shared" si="2"/>
        <v>#N/A</v>
      </c>
      <c r="V57" s="232" t="e">
        <f t="shared" si="3"/>
        <v>#N/A</v>
      </c>
      <c r="W57" s="245" t="e">
        <f>VLOOKUP(E57,'PC Receitas'!$AZ$4:$BB$27,3,FALSE)</f>
        <v>#N/A</v>
      </c>
    </row>
    <row r="58" spans="1:23" s="232" customFormat="1" ht="19.5" customHeight="1" thickTop="1" thickBot="1" x14ac:dyDescent="0.3">
      <c r="A58" s="209"/>
      <c r="B58" s="5"/>
      <c r="C58" s="136"/>
      <c r="D58" s="138"/>
      <c r="E58" s="43"/>
      <c r="F58" s="136"/>
      <c r="G58" s="43"/>
      <c r="H58" s="43"/>
      <c r="I58" s="43"/>
      <c r="J58" s="228"/>
      <c r="K58" s="228"/>
      <c r="L58" s="44"/>
      <c r="M58" s="44"/>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O58" s="5"/>
      <c r="P58" s="5"/>
      <c r="Q58" s="5"/>
      <c r="S58" s="244" t="e">
        <f t="shared" si="0"/>
        <v>#N/A</v>
      </c>
      <c r="T58" s="232" t="e">
        <f t="shared" si="1"/>
        <v>#N/A</v>
      </c>
      <c r="U58" s="232" t="e">
        <f t="shared" si="2"/>
        <v>#N/A</v>
      </c>
      <c r="V58" s="232" t="e">
        <f t="shared" si="3"/>
        <v>#N/A</v>
      </c>
      <c r="W58" s="245" t="e">
        <f>VLOOKUP(E58,'PC Receitas'!$AZ$4:$BB$27,3,FALSE)</f>
        <v>#N/A</v>
      </c>
    </row>
    <row r="59" spans="1:23" s="232" customFormat="1" ht="19.5" customHeight="1" thickTop="1" thickBot="1" x14ac:dyDescent="0.3">
      <c r="A59" s="209"/>
      <c r="B59" s="5"/>
      <c r="C59" s="136"/>
      <c r="D59" s="138"/>
      <c r="E59" s="43"/>
      <c r="F59" s="136"/>
      <c r="G59" s="43"/>
      <c r="H59" s="43"/>
      <c r="I59" s="43"/>
      <c r="J59" s="228"/>
      <c r="K59" s="228"/>
      <c r="L59" s="44"/>
      <c r="M59" s="44"/>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O59" s="5"/>
      <c r="P59" s="5"/>
      <c r="Q59" s="5"/>
      <c r="S59" s="244" t="e">
        <f t="shared" si="0"/>
        <v>#N/A</v>
      </c>
      <c r="T59" s="232" t="e">
        <f t="shared" si="1"/>
        <v>#N/A</v>
      </c>
      <c r="U59" s="232" t="e">
        <f t="shared" si="2"/>
        <v>#N/A</v>
      </c>
      <c r="V59" s="232" t="e">
        <f t="shared" si="3"/>
        <v>#N/A</v>
      </c>
      <c r="W59" s="245" t="e">
        <f>VLOOKUP(E59,'PC Receitas'!$AZ$4:$BB$27,3,FALSE)</f>
        <v>#N/A</v>
      </c>
    </row>
    <row r="60" spans="1:23" s="232" customFormat="1" ht="19.5" customHeight="1" thickTop="1" thickBot="1" x14ac:dyDescent="0.3">
      <c r="A60" s="209"/>
      <c r="B60" s="5"/>
      <c r="C60" s="136"/>
      <c r="D60" s="138"/>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O60" s="5"/>
      <c r="P60" s="5"/>
      <c r="Q60" s="5"/>
      <c r="S60" s="244" t="e">
        <f t="shared" si="0"/>
        <v>#N/A</v>
      </c>
      <c r="T60" s="232" t="e">
        <f t="shared" si="1"/>
        <v>#N/A</v>
      </c>
      <c r="U60" s="232" t="e">
        <f t="shared" si="2"/>
        <v>#N/A</v>
      </c>
      <c r="V60" s="232" t="e">
        <f t="shared" si="3"/>
        <v>#N/A</v>
      </c>
      <c r="W60" s="245" t="e">
        <f>VLOOKUP(E60,'PC Receitas'!$AZ$4:$BB$27,3,FALSE)</f>
        <v>#N/A</v>
      </c>
    </row>
    <row r="61" spans="1:23" s="232" customFormat="1" ht="19.5" customHeight="1" thickTop="1" thickBot="1" x14ac:dyDescent="0.3">
      <c r="A61" s="209"/>
      <c r="B61" s="5"/>
      <c r="C61" s="136"/>
      <c r="D61" s="138"/>
      <c r="E61" s="43"/>
      <c r="F61" s="136"/>
      <c r="G61" s="43"/>
      <c r="H61" s="43"/>
      <c r="I61" s="43"/>
      <c r="J61" s="228"/>
      <c r="K61" s="228"/>
      <c r="L61" s="44"/>
      <c r="M61" s="44"/>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O61" s="5"/>
      <c r="P61" s="5"/>
      <c r="Q61" s="5"/>
      <c r="S61" s="244" t="e">
        <f t="shared" si="0"/>
        <v>#N/A</v>
      </c>
      <c r="T61" s="232" t="e">
        <f t="shared" si="1"/>
        <v>#N/A</v>
      </c>
      <c r="U61" s="232" t="e">
        <f t="shared" si="2"/>
        <v>#N/A</v>
      </c>
      <c r="V61" s="232" t="e">
        <f t="shared" si="3"/>
        <v>#N/A</v>
      </c>
      <c r="W61" s="245" t="e">
        <f>VLOOKUP(E61,'PC Receitas'!$AZ$4:$BB$27,3,FALSE)</f>
        <v>#N/A</v>
      </c>
    </row>
    <row r="62" spans="1:23" s="232" customFormat="1" ht="19.5" customHeight="1" thickTop="1" thickBot="1" x14ac:dyDescent="0.3">
      <c r="A62" s="209"/>
      <c r="B62" s="5"/>
      <c r="C62" s="136"/>
      <c r="D62" s="138"/>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O62" s="5"/>
      <c r="P62" s="5"/>
      <c r="Q62" s="5"/>
      <c r="S62" s="244" t="e">
        <f t="shared" si="0"/>
        <v>#N/A</v>
      </c>
      <c r="T62" s="232" t="e">
        <f t="shared" si="1"/>
        <v>#N/A</v>
      </c>
      <c r="U62" s="232" t="e">
        <f t="shared" si="2"/>
        <v>#N/A</v>
      </c>
      <c r="V62" s="232" t="e">
        <f t="shared" si="3"/>
        <v>#N/A</v>
      </c>
      <c r="W62" s="245" t="e">
        <f>VLOOKUP(E62,'PC Receitas'!$AZ$4:$BB$27,3,FALSE)</f>
        <v>#N/A</v>
      </c>
    </row>
    <row r="63" spans="1:23" s="232" customFormat="1" ht="19.5" customHeight="1" thickTop="1" thickBot="1" x14ac:dyDescent="0.3">
      <c r="A63" s="209"/>
      <c r="B63" s="5"/>
      <c r="C63" s="136"/>
      <c r="D63" s="138"/>
      <c r="E63" s="43"/>
      <c r="F63" s="136"/>
      <c r="G63" s="43"/>
      <c r="H63" s="43"/>
      <c r="I63" s="43"/>
      <c r="J63" s="228"/>
      <c r="K63" s="228"/>
      <c r="L63" s="44"/>
      <c r="M63" s="44"/>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O63" s="5"/>
      <c r="P63" s="5"/>
      <c r="Q63" s="5"/>
      <c r="S63" s="244" t="e">
        <f t="shared" si="0"/>
        <v>#N/A</v>
      </c>
      <c r="T63" s="232" t="e">
        <f t="shared" si="1"/>
        <v>#N/A</v>
      </c>
      <c r="U63" s="232" t="e">
        <f t="shared" si="2"/>
        <v>#N/A</v>
      </c>
      <c r="V63" s="232" t="e">
        <f t="shared" si="3"/>
        <v>#N/A</v>
      </c>
      <c r="W63" s="245" t="e">
        <f>VLOOKUP(E63,'PC Receitas'!$AZ$4:$BB$27,3,FALSE)</f>
        <v>#N/A</v>
      </c>
    </row>
    <row r="64" spans="1:23" s="232" customFormat="1" ht="19.5" customHeight="1" thickTop="1" thickBot="1" x14ac:dyDescent="0.3">
      <c r="A64" s="209"/>
      <c r="B64" s="5"/>
      <c r="C64" s="136"/>
      <c r="D64" s="138"/>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O64" s="5"/>
      <c r="P64" s="5"/>
      <c r="Q64" s="5"/>
      <c r="S64" s="244" t="e">
        <f t="shared" si="0"/>
        <v>#N/A</v>
      </c>
      <c r="T64" s="232" t="e">
        <f t="shared" si="1"/>
        <v>#N/A</v>
      </c>
      <c r="U64" s="232" t="e">
        <f t="shared" si="2"/>
        <v>#N/A</v>
      </c>
      <c r="V64" s="232" t="e">
        <f t="shared" si="3"/>
        <v>#N/A</v>
      </c>
      <c r="W64" s="245" t="e">
        <f>VLOOKUP(E64,'PC Receitas'!$AZ$4:$BB$27,3,FALSE)</f>
        <v>#N/A</v>
      </c>
    </row>
    <row r="65" spans="1:23" s="232" customFormat="1" ht="19.5" customHeight="1" thickTop="1" thickBot="1" x14ac:dyDescent="0.3">
      <c r="A65" s="209"/>
      <c r="B65" s="5"/>
      <c r="C65" s="136"/>
      <c r="D65" s="138"/>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O65" s="5"/>
      <c r="P65" s="5"/>
      <c r="Q65" s="5"/>
      <c r="S65" s="244" t="e">
        <f t="shared" si="0"/>
        <v>#N/A</v>
      </c>
      <c r="T65" s="232" t="e">
        <f t="shared" si="1"/>
        <v>#N/A</v>
      </c>
      <c r="U65" s="232" t="e">
        <f t="shared" si="2"/>
        <v>#N/A</v>
      </c>
      <c r="V65" s="232" t="e">
        <f t="shared" si="3"/>
        <v>#N/A</v>
      </c>
      <c r="W65" s="245" t="e">
        <f>VLOOKUP(E65,'PC Receitas'!$AZ$4:$BB$27,3,FALSE)</f>
        <v>#N/A</v>
      </c>
    </row>
    <row r="66" spans="1:23" s="232" customFormat="1" ht="19.5" customHeight="1" thickTop="1" thickBot="1" x14ac:dyDescent="0.3">
      <c r="A66" s="209"/>
      <c r="B66" s="5"/>
      <c r="C66" s="136"/>
      <c r="D66" s="138"/>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O66" s="5"/>
      <c r="P66" s="5"/>
      <c r="Q66" s="5"/>
      <c r="S66" s="244" t="e">
        <f t="shared" si="0"/>
        <v>#N/A</v>
      </c>
      <c r="T66" s="232" t="e">
        <f t="shared" si="1"/>
        <v>#N/A</v>
      </c>
      <c r="U66" s="232" t="e">
        <f t="shared" si="2"/>
        <v>#N/A</v>
      </c>
      <c r="V66" s="232" t="e">
        <f t="shared" si="3"/>
        <v>#N/A</v>
      </c>
      <c r="W66" s="245" t="e">
        <f>VLOOKUP(E66,'PC Receitas'!$AZ$4:$BB$27,3,FALSE)</f>
        <v>#N/A</v>
      </c>
    </row>
    <row r="67" spans="1:23" s="232" customFormat="1" ht="19.5" customHeight="1" thickTop="1" thickBot="1" x14ac:dyDescent="0.3">
      <c r="A67" s="209"/>
      <c r="B67" s="5"/>
      <c r="C67" s="136"/>
      <c r="D67" s="138"/>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O67" s="5"/>
      <c r="P67" s="5"/>
      <c r="Q67" s="5"/>
      <c r="S67" s="244" t="e">
        <f t="shared" si="0"/>
        <v>#N/A</v>
      </c>
      <c r="T67" s="232" t="e">
        <f t="shared" si="1"/>
        <v>#N/A</v>
      </c>
      <c r="U67" s="232" t="e">
        <f t="shared" si="2"/>
        <v>#N/A</v>
      </c>
      <c r="V67" s="232" t="e">
        <f t="shared" si="3"/>
        <v>#N/A</v>
      </c>
      <c r="W67" s="245" t="e">
        <f>VLOOKUP(E67,'PC Receitas'!$AZ$4:$BB$27,3,FALSE)</f>
        <v>#N/A</v>
      </c>
    </row>
    <row r="68" spans="1:23" s="232" customFormat="1" ht="19.5" customHeight="1" thickTop="1" thickBot="1" x14ac:dyDescent="0.3">
      <c r="A68" s="209"/>
      <c r="B68" s="5"/>
      <c r="C68" s="136"/>
      <c r="D68" s="138"/>
      <c r="E68" s="43"/>
      <c r="F68" s="136"/>
      <c r="G68" s="43"/>
      <c r="H68" s="43"/>
      <c r="I68" s="43"/>
      <c r="J68" s="228"/>
      <c r="K68" s="228"/>
      <c r="L68" s="44"/>
      <c r="M68" s="44"/>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O68" s="5"/>
      <c r="P68" s="5"/>
      <c r="Q68" s="5"/>
      <c r="S68" s="244" t="e">
        <f t="shared" si="0"/>
        <v>#N/A</v>
      </c>
      <c r="T68" s="232" t="e">
        <f t="shared" si="1"/>
        <v>#N/A</v>
      </c>
      <c r="U68" s="232" t="e">
        <f t="shared" si="2"/>
        <v>#N/A</v>
      </c>
      <c r="V68" s="232" t="e">
        <f t="shared" si="3"/>
        <v>#N/A</v>
      </c>
      <c r="W68" s="245" t="e">
        <f>VLOOKUP(E68,'PC Receitas'!$AZ$4:$BB$27,3,FALSE)</f>
        <v>#N/A</v>
      </c>
    </row>
    <row r="69" spans="1:23" s="232" customFormat="1" ht="19.5" customHeight="1" thickTop="1" thickBot="1" x14ac:dyDescent="0.3">
      <c r="A69" s="209"/>
      <c r="B69" s="5"/>
      <c r="C69" s="136"/>
      <c r="D69" s="138"/>
      <c r="E69" s="43"/>
      <c r="F69" s="136"/>
      <c r="G69" s="43"/>
      <c r="H69" s="43"/>
      <c r="I69" s="43"/>
      <c r="J69" s="228"/>
      <c r="K69" s="228"/>
      <c r="L69" s="44"/>
      <c r="M69" s="44"/>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O69" s="5"/>
      <c r="P69" s="5"/>
      <c r="Q69" s="5"/>
      <c r="S69" s="244" t="e">
        <f t="shared" si="0"/>
        <v>#N/A</v>
      </c>
      <c r="T69" s="232" t="e">
        <f t="shared" si="1"/>
        <v>#N/A</v>
      </c>
      <c r="U69" s="232" t="e">
        <f t="shared" si="2"/>
        <v>#N/A</v>
      </c>
      <c r="V69" s="232" t="e">
        <f t="shared" si="3"/>
        <v>#N/A</v>
      </c>
      <c r="W69" s="245" t="e">
        <f>VLOOKUP(E69,'PC Receitas'!$AZ$4:$BB$27,3,FALSE)</f>
        <v>#N/A</v>
      </c>
    </row>
    <row r="70" spans="1:23" s="232" customFormat="1" ht="19.5" customHeight="1" thickTop="1" thickBot="1" x14ac:dyDescent="0.3">
      <c r="A70" s="209"/>
      <c r="B70" s="5"/>
      <c r="C70" s="136"/>
      <c r="D70" s="138"/>
      <c r="E70" s="43"/>
      <c r="F70" s="195"/>
      <c r="G70" s="43"/>
      <c r="H70" s="43"/>
      <c r="I70" s="4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O70" s="5"/>
      <c r="P70" s="5"/>
      <c r="Q70" s="5"/>
      <c r="S70" s="244" t="e">
        <f t="shared" ref="S70:S133" si="4">IF(W70="DESPESAS_COM_RH","Despesa",IF(W70="DESPESAS_OPERACIONAIS","Despesa",IF(W70="DESPESAS_DE_MARKETING","Despesa",IF(W70="IMPOSTOS","Despesa",IF(W70="INVESTIMENTOS","Despesa",IF(W70="DESPESAS_9","Despesas",IF(W70="DESPESAS_10","Despesas",IF(W70="DESPESAS_11","Despesas",IF(W70="DESPESAS_12","Despesas","")))))))))</f>
        <v>#N/A</v>
      </c>
      <c r="T70" s="232" t="e">
        <f t="shared" ref="T70:T133" si="5">IF(W70="DESPESAS_COM_PRODUTOS","Despesa",IF(W70="DESPESAS_COM_SERVICOS","Despesa",IF(W70="DESPESAS_NAO_OPERACIONAIS","Despesa","")))</f>
        <v>#N/A</v>
      </c>
      <c r="U70" s="232" t="e">
        <f t="shared" ref="U70:U133" si="6">IF(W70="RECEITAS_COM_PRODUTO","Receita",IF(W70="RECEITAS_COM_SERVICOS","Receita",IF(W70="RECEITAS_NAO_OPERACIONAIS","Receita",IF(W70="RECEITA_4","Receita",IF(W70="RECEITA_5","Receita",IF(W70="RECEITA_6","Receita",IF(W70="RECEITA_7","Receita",IF(W70="RECEITA_8","Receita",IF(W70="RECEITA_9","Receita",IF(W70="RECEITA_10","Receita",IF(W70="RECEITA_11","Receita",IF(W70="RECEITA_12","Receita",""))))))))))))</f>
        <v>#N/A</v>
      </c>
      <c r="V70" s="232" t="e">
        <f t="shared" ref="V70:V133" si="7">IF(S70&lt;&gt;"",S70,IF(T70&lt;&gt;"",T70,IF(U70&lt;&gt;"",U70,"")))</f>
        <v>#N/A</v>
      </c>
      <c r="W70" s="245" t="e">
        <f>VLOOKUP(E70,'PC Receitas'!$AZ$4:$BB$27,3,FALSE)</f>
        <v>#N/A</v>
      </c>
    </row>
    <row r="71" spans="1:23" s="232" customFormat="1" ht="19.5" customHeight="1" thickTop="1" thickBot="1" x14ac:dyDescent="0.3">
      <c r="A71" s="209"/>
      <c r="B71" s="5"/>
      <c r="C71" s="136"/>
      <c r="D71" s="138"/>
      <c r="E71" s="43"/>
      <c r="F71" s="136"/>
      <c r="G71" s="43"/>
      <c r="H71" s="43"/>
      <c r="I71" s="43"/>
      <c r="J71" s="228"/>
      <c r="K71" s="228"/>
      <c r="L71" s="44"/>
      <c r="M71" s="44"/>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O71" s="5"/>
      <c r="P71" s="5"/>
      <c r="Q71" s="5"/>
      <c r="S71" s="244" t="e">
        <f t="shared" si="4"/>
        <v>#N/A</v>
      </c>
      <c r="T71" s="232" t="e">
        <f t="shared" si="5"/>
        <v>#N/A</v>
      </c>
      <c r="U71" s="232" t="e">
        <f t="shared" si="6"/>
        <v>#N/A</v>
      </c>
      <c r="V71" s="232" t="e">
        <f t="shared" si="7"/>
        <v>#N/A</v>
      </c>
      <c r="W71" s="245" t="e">
        <f>VLOOKUP(E71,'PC Receitas'!$AZ$4:$BB$27,3,FALSE)</f>
        <v>#N/A</v>
      </c>
    </row>
    <row r="72" spans="1:23" s="232" customFormat="1" ht="19.5" customHeight="1" thickTop="1" thickBot="1" x14ac:dyDescent="0.3">
      <c r="A72" s="209"/>
      <c r="B72" s="5"/>
      <c r="C72" s="136"/>
      <c r="D72" s="138"/>
      <c r="E72" s="43"/>
      <c r="F72" s="136"/>
      <c r="G72" s="43"/>
      <c r="H72" s="43"/>
      <c r="I72" s="43"/>
      <c r="J72" s="228"/>
      <c r="K72" s="228"/>
      <c r="L72" s="44"/>
      <c r="M72" s="44"/>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O72" s="5"/>
      <c r="P72" s="5"/>
      <c r="Q72" s="5"/>
      <c r="S72" s="244" t="e">
        <f t="shared" si="4"/>
        <v>#N/A</v>
      </c>
      <c r="T72" s="232" t="e">
        <f t="shared" si="5"/>
        <v>#N/A</v>
      </c>
      <c r="U72" s="232" t="e">
        <f t="shared" si="6"/>
        <v>#N/A</v>
      </c>
      <c r="V72" s="232" t="e">
        <f t="shared" si="7"/>
        <v>#N/A</v>
      </c>
      <c r="W72" s="245" t="e">
        <f>VLOOKUP(E72,'PC Receitas'!$AZ$4:$BB$27,3,FALSE)</f>
        <v>#N/A</v>
      </c>
    </row>
    <row r="73" spans="1:23" s="232" customFormat="1" ht="19.5" customHeight="1" thickTop="1" thickBot="1" x14ac:dyDescent="0.3">
      <c r="A73" s="209"/>
      <c r="B73" s="5"/>
      <c r="C73" s="136"/>
      <c r="D73" s="138"/>
      <c r="E73" s="43"/>
      <c r="F73" s="136"/>
      <c r="G73" s="43"/>
      <c r="H73" s="43"/>
      <c r="I73" s="43"/>
      <c r="J73" s="228"/>
      <c r="K73" s="228"/>
      <c r="L73" s="44"/>
      <c r="M73" s="44"/>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O73" s="5"/>
      <c r="P73" s="5"/>
      <c r="Q73" s="5"/>
      <c r="S73" s="244" t="e">
        <f t="shared" si="4"/>
        <v>#N/A</v>
      </c>
      <c r="T73" s="232" t="e">
        <f t="shared" si="5"/>
        <v>#N/A</v>
      </c>
      <c r="U73" s="232" t="e">
        <f t="shared" si="6"/>
        <v>#N/A</v>
      </c>
      <c r="V73" s="232" t="e">
        <f t="shared" si="7"/>
        <v>#N/A</v>
      </c>
      <c r="W73" s="245" t="e">
        <f>VLOOKUP(E73,'PC Receitas'!$AZ$4:$BB$27,3,FALSE)</f>
        <v>#N/A</v>
      </c>
    </row>
    <row r="74" spans="1:23" s="232" customFormat="1" ht="19.5" customHeight="1" thickTop="1" thickBot="1" x14ac:dyDescent="0.3">
      <c r="A74" s="209"/>
      <c r="B74" s="5"/>
      <c r="C74" s="136"/>
      <c r="D74" s="138"/>
      <c r="E74" s="43"/>
      <c r="F74" s="136"/>
      <c r="G74" s="43"/>
      <c r="H74" s="43"/>
      <c r="I74" s="43"/>
      <c r="J74" s="228"/>
      <c r="K74" s="228"/>
      <c r="L74" s="44"/>
      <c r="M74" s="44"/>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O74" s="5"/>
      <c r="P74" s="5"/>
      <c r="Q74" s="5"/>
      <c r="S74" s="244" t="e">
        <f t="shared" si="4"/>
        <v>#N/A</v>
      </c>
      <c r="T74" s="232" t="e">
        <f t="shared" si="5"/>
        <v>#N/A</v>
      </c>
      <c r="U74" s="232" t="e">
        <f t="shared" si="6"/>
        <v>#N/A</v>
      </c>
      <c r="V74" s="232" t="e">
        <f t="shared" si="7"/>
        <v>#N/A</v>
      </c>
      <c r="W74" s="245" t="e">
        <f>VLOOKUP(E74,'PC Receitas'!$AZ$4:$BB$27,3,FALSE)</f>
        <v>#N/A</v>
      </c>
    </row>
    <row r="75" spans="1:23" s="232" customFormat="1" ht="19.5" customHeight="1" thickTop="1" thickBot="1" x14ac:dyDescent="0.3">
      <c r="A75" s="209"/>
      <c r="B75" s="5"/>
      <c r="C75" s="136"/>
      <c r="D75" s="138"/>
      <c r="E75" s="43"/>
      <c r="F75" s="136"/>
      <c r="G75" s="43"/>
      <c r="H75" s="43"/>
      <c r="I75" s="43"/>
      <c r="J75" s="228"/>
      <c r="K75" s="228"/>
      <c r="L75" s="44"/>
      <c r="M75" s="44"/>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O75" s="5"/>
      <c r="P75" s="5"/>
      <c r="Q75" s="5"/>
      <c r="S75" s="244" t="e">
        <f t="shared" si="4"/>
        <v>#N/A</v>
      </c>
      <c r="T75" s="232" t="e">
        <f t="shared" si="5"/>
        <v>#N/A</v>
      </c>
      <c r="U75" s="232" t="e">
        <f t="shared" si="6"/>
        <v>#N/A</v>
      </c>
      <c r="V75" s="232" t="e">
        <f t="shared" si="7"/>
        <v>#N/A</v>
      </c>
      <c r="W75" s="245" t="e">
        <f>VLOOKUP(E75,'PC Receitas'!$AZ$4:$BB$27,3,FALSE)</f>
        <v>#N/A</v>
      </c>
    </row>
    <row r="76" spans="1:23" s="232" customFormat="1" ht="19.5" customHeight="1" thickTop="1" thickBot="1" x14ac:dyDescent="0.3">
      <c r="A76" s="209"/>
      <c r="B76" s="5"/>
      <c r="C76" s="136"/>
      <c r="D76" s="138"/>
      <c r="E76" s="43"/>
      <c r="F76" s="136"/>
      <c r="G76" s="43"/>
      <c r="H76" s="43"/>
      <c r="I76" s="43"/>
      <c r="J76" s="228"/>
      <c r="K76" s="228"/>
      <c r="L76" s="44"/>
      <c r="M76" s="44"/>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O76" s="5"/>
      <c r="P76" s="5"/>
      <c r="Q76" s="5"/>
      <c r="S76" s="244" t="e">
        <f t="shared" si="4"/>
        <v>#N/A</v>
      </c>
      <c r="T76" s="232" t="e">
        <f t="shared" si="5"/>
        <v>#N/A</v>
      </c>
      <c r="U76" s="232" t="e">
        <f t="shared" si="6"/>
        <v>#N/A</v>
      </c>
      <c r="V76" s="232" t="e">
        <f t="shared" si="7"/>
        <v>#N/A</v>
      </c>
      <c r="W76" s="245" t="e">
        <f>VLOOKUP(E76,'PC Receitas'!$AZ$4:$BB$27,3,FALSE)</f>
        <v>#N/A</v>
      </c>
    </row>
    <row r="77" spans="1:23" s="232" customFormat="1" ht="19.5" customHeight="1" thickTop="1" thickBot="1" x14ac:dyDescent="0.3">
      <c r="A77" s="209"/>
      <c r="B77" s="5"/>
      <c r="C77" s="136"/>
      <c r="D77" s="138"/>
      <c r="E77" s="43"/>
      <c r="F77" s="136"/>
      <c r="G77" s="43"/>
      <c r="H77" s="43"/>
      <c r="I77" s="43"/>
      <c r="J77" s="228"/>
      <c r="K77" s="228"/>
      <c r="L77" s="44"/>
      <c r="M77" s="44"/>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O77" s="5"/>
      <c r="P77" s="5"/>
      <c r="Q77" s="5"/>
      <c r="S77" s="244" t="e">
        <f t="shared" si="4"/>
        <v>#N/A</v>
      </c>
      <c r="T77" s="232" t="e">
        <f t="shared" si="5"/>
        <v>#N/A</v>
      </c>
      <c r="U77" s="232" t="e">
        <f t="shared" si="6"/>
        <v>#N/A</v>
      </c>
      <c r="V77" s="232" t="e">
        <f t="shared" si="7"/>
        <v>#N/A</v>
      </c>
      <c r="W77" s="245" t="e">
        <f>VLOOKUP(E77,'PC Receitas'!$AZ$4:$BB$27,3,FALSE)</f>
        <v>#N/A</v>
      </c>
    </row>
    <row r="78" spans="1:23" s="232" customFormat="1" ht="19.5" customHeight="1" thickTop="1" thickBot="1" x14ac:dyDescent="0.3">
      <c r="A78" s="209"/>
      <c r="B78" s="5"/>
      <c r="C78" s="136"/>
      <c r="D78" s="138"/>
      <c r="E78" s="43"/>
      <c r="F78" s="136"/>
      <c r="G78" s="43"/>
      <c r="H78" s="43"/>
      <c r="I78" s="43"/>
      <c r="J78" s="228"/>
      <c r="K78" s="228"/>
      <c r="L78" s="44"/>
      <c r="M78" s="44"/>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O78" s="5"/>
      <c r="P78" s="5"/>
      <c r="Q78" s="5"/>
      <c r="S78" s="244" t="e">
        <f t="shared" si="4"/>
        <v>#N/A</v>
      </c>
      <c r="T78" s="232" t="e">
        <f t="shared" si="5"/>
        <v>#N/A</v>
      </c>
      <c r="U78" s="232" t="e">
        <f t="shared" si="6"/>
        <v>#N/A</v>
      </c>
      <c r="V78" s="232" t="e">
        <f t="shared" si="7"/>
        <v>#N/A</v>
      </c>
      <c r="W78" s="245" t="e">
        <f>VLOOKUP(E78,'PC Receitas'!$AZ$4:$BB$27,3,FALSE)</f>
        <v>#N/A</v>
      </c>
    </row>
    <row r="79" spans="1:23" s="232" customFormat="1" ht="19.5" customHeight="1" thickTop="1" thickBot="1" x14ac:dyDescent="0.3">
      <c r="A79" s="209"/>
      <c r="B79" s="5"/>
      <c r="C79" s="136"/>
      <c r="D79" s="138"/>
      <c r="E79" s="43"/>
      <c r="F79" s="136"/>
      <c r="G79" s="43"/>
      <c r="H79" s="43"/>
      <c r="I79" s="43"/>
      <c r="J79" s="228"/>
      <c r="K79" s="228"/>
      <c r="L79" s="44"/>
      <c r="M79" s="44"/>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O79" s="5"/>
      <c r="P79" s="5"/>
      <c r="Q79" s="5"/>
      <c r="S79" s="244" t="e">
        <f t="shared" si="4"/>
        <v>#N/A</v>
      </c>
      <c r="T79" s="232" t="e">
        <f t="shared" si="5"/>
        <v>#N/A</v>
      </c>
      <c r="U79" s="232" t="e">
        <f t="shared" si="6"/>
        <v>#N/A</v>
      </c>
      <c r="V79" s="232" t="e">
        <f t="shared" si="7"/>
        <v>#N/A</v>
      </c>
      <c r="W79" s="245" t="e">
        <f>VLOOKUP(E79,'PC Receitas'!$AZ$4:$BB$27,3,FALSE)</f>
        <v>#N/A</v>
      </c>
    </row>
    <row r="80" spans="1:23" s="232" customFormat="1" ht="19.5" customHeight="1" thickTop="1" thickBot="1" x14ac:dyDescent="0.3">
      <c r="A80" s="209"/>
      <c r="B80" s="5"/>
      <c r="C80" s="136"/>
      <c r="D80" s="138"/>
      <c r="E80" s="43"/>
      <c r="F80" s="195"/>
      <c r="G80" s="43"/>
      <c r="H80" s="43"/>
      <c r="I80" s="4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O80" s="5"/>
      <c r="P80" s="5"/>
      <c r="Q80" s="5"/>
      <c r="S80" s="244" t="e">
        <f t="shared" si="4"/>
        <v>#N/A</v>
      </c>
      <c r="T80" s="232" t="e">
        <f t="shared" si="5"/>
        <v>#N/A</v>
      </c>
      <c r="U80" s="232" t="e">
        <f t="shared" si="6"/>
        <v>#N/A</v>
      </c>
      <c r="V80" s="232" t="e">
        <f t="shared" si="7"/>
        <v>#N/A</v>
      </c>
      <c r="W80" s="245" t="e">
        <f>VLOOKUP(E80,'PC Receitas'!$AZ$4:$BB$27,3,FALSE)</f>
        <v>#N/A</v>
      </c>
    </row>
    <row r="81" spans="1:23" s="232" customFormat="1" ht="19.5" customHeight="1" thickTop="1" thickBot="1" x14ac:dyDescent="0.3">
      <c r="A81" s="209"/>
      <c r="B81" s="5"/>
      <c r="C81" s="136"/>
      <c r="D81" s="138"/>
      <c r="E81" s="43"/>
      <c r="F81" s="195"/>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O81" s="5"/>
      <c r="P81" s="5"/>
      <c r="Q81" s="5"/>
      <c r="S81" s="244" t="e">
        <f t="shared" si="4"/>
        <v>#N/A</v>
      </c>
      <c r="T81" s="232" t="e">
        <f t="shared" si="5"/>
        <v>#N/A</v>
      </c>
      <c r="U81" s="232" t="e">
        <f t="shared" si="6"/>
        <v>#N/A</v>
      </c>
      <c r="V81" s="232" t="e">
        <f t="shared" si="7"/>
        <v>#N/A</v>
      </c>
      <c r="W81" s="245" t="e">
        <f>VLOOKUP(E81,'PC Receitas'!$AZ$4:$BB$27,3,FALSE)</f>
        <v>#N/A</v>
      </c>
    </row>
    <row r="82" spans="1:23" s="232" customFormat="1" ht="19.5" customHeight="1" thickTop="1" thickBot="1" x14ac:dyDescent="0.3">
      <c r="A82" s="209"/>
      <c r="B82" s="5"/>
      <c r="C82" s="136"/>
      <c r="D82" s="138"/>
      <c r="E82" s="43"/>
      <c r="F82" s="136"/>
      <c r="G82" s="43"/>
      <c r="H82" s="43"/>
      <c r="I82" s="43"/>
      <c r="J82" s="228"/>
      <c r="K82" s="228"/>
      <c r="L82" s="44"/>
      <c r="M82" s="44"/>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O82" s="5"/>
      <c r="P82" s="5"/>
      <c r="Q82" s="5"/>
      <c r="S82" s="244" t="e">
        <f t="shared" si="4"/>
        <v>#N/A</v>
      </c>
      <c r="T82" s="232" t="e">
        <f t="shared" si="5"/>
        <v>#N/A</v>
      </c>
      <c r="U82" s="232" t="e">
        <f t="shared" si="6"/>
        <v>#N/A</v>
      </c>
      <c r="V82" s="232" t="e">
        <f t="shared" si="7"/>
        <v>#N/A</v>
      </c>
      <c r="W82" s="245" t="e">
        <f>VLOOKUP(E82,'PC Receitas'!$AZ$4:$BB$27,3,FALSE)</f>
        <v>#N/A</v>
      </c>
    </row>
    <row r="83" spans="1:23" s="232" customFormat="1" ht="19.5" customHeight="1" thickTop="1" thickBot="1" x14ac:dyDescent="0.3">
      <c r="A83" s="209"/>
      <c r="B83" s="5"/>
      <c r="C83" s="136"/>
      <c r="D83" s="138"/>
      <c r="E83" s="43"/>
      <c r="F83" s="136"/>
      <c r="G83" s="43"/>
      <c r="H83" s="138"/>
      <c r="I83" s="138"/>
      <c r="J83" s="228"/>
      <c r="K83" s="228"/>
      <c r="L83" s="44"/>
      <c r="M83" s="44"/>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O83" s="5"/>
      <c r="P83" s="5"/>
      <c r="Q83" s="5"/>
      <c r="S83" s="244" t="e">
        <f t="shared" si="4"/>
        <v>#N/A</v>
      </c>
      <c r="T83" s="232" t="e">
        <f t="shared" si="5"/>
        <v>#N/A</v>
      </c>
      <c r="U83" s="232" t="e">
        <f t="shared" si="6"/>
        <v>#N/A</v>
      </c>
      <c r="V83" s="232" t="e">
        <f t="shared" si="7"/>
        <v>#N/A</v>
      </c>
      <c r="W83" s="245" t="e">
        <f>VLOOKUP(E83,'PC Receitas'!$AZ$4:$BB$27,3,FALSE)</f>
        <v>#N/A</v>
      </c>
    </row>
    <row r="84" spans="1:23" s="232" customFormat="1" ht="19.5" customHeight="1" thickTop="1" thickBot="1" x14ac:dyDescent="0.3">
      <c r="A84" s="209"/>
      <c r="B84" s="5"/>
      <c r="C84" s="136"/>
      <c r="D84" s="138"/>
      <c r="E84" s="43"/>
      <c r="F84" s="136"/>
      <c r="G84" s="43"/>
      <c r="H84" s="43"/>
      <c r="I84" s="43"/>
      <c r="J84" s="228"/>
      <c r="K84" s="228"/>
      <c r="L84" s="44"/>
      <c r="M84" s="44"/>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O84" s="5"/>
      <c r="P84" s="5"/>
      <c r="Q84" s="5"/>
      <c r="S84" s="244" t="e">
        <f t="shared" si="4"/>
        <v>#N/A</v>
      </c>
      <c r="T84" s="232" t="e">
        <f t="shared" si="5"/>
        <v>#N/A</v>
      </c>
      <c r="U84" s="232" t="e">
        <f t="shared" si="6"/>
        <v>#N/A</v>
      </c>
      <c r="V84" s="232" t="e">
        <f t="shared" si="7"/>
        <v>#N/A</v>
      </c>
      <c r="W84" s="245" t="e">
        <f>VLOOKUP(E84,'PC Receitas'!$AZ$4:$BB$27,3,FALSE)</f>
        <v>#N/A</v>
      </c>
    </row>
    <row r="85" spans="1:23" s="232" customFormat="1" ht="19.5" customHeight="1" thickTop="1" thickBot="1" x14ac:dyDescent="0.3">
      <c r="A85" s="209"/>
      <c r="B85" s="5"/>
      <c r="C85" s="136"/>
      <c r="D85" s="138"/>
      <c r="E85" s="43"/>
      <c r="F85" s="136"/>
      <c r="G85" s="43"/>
      <c r="H85" s="43"/>
      <c r="I85" s="43"/>
      <c r="J85" s="228"/>
      <c r="K85" s="228"/>
      <c r="L85" s="44"/>
      <c r="M85" s="44"/>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O85" s="5"/>
      <c r="P85" s="5"/>
      <c r="Q85" s="5"/>
      <c r="S85" s="244" t="e">
        <f t="shared" si="4"/>
        <v>#N/A</v>
      </c>
      <c r="T85" s="232" t="e">
        <f t="shared" si="5"/>
        <v>#N/A</v>
      </c>
      <c r="U85" s="232" t="e">
        <f t="shared" si="6"/>
        <v>#N/A</v>
      </c>
      <c r="V85" s="232" t="e">
        <f t="shared" si="7"/>
        <v>#N/A</v>
      </c>
      <c r="W85" s="245" t="e">
        <f>VLOOKUP(E85,'PC Receitas'!$AZ$4:$BB$27,3,FALSE)</f>
        <v>#N/A</v>
      </c>
    </row>
    <row r="86" spans="1:23" s="232" customFormat="1" ht="19.5" customHeight="1" thickTop="1" thickBot="1" x14ac:dyDescent="0.3">
      <c r="A86" s="209"/>
      <c r="B86" s="5"/>
      <c r="C86" s="136"/>
      <c r="D86" s="138"/>
      <c r="E86" s="43"/>
      <c r="F86" s="136"/>
      <c r="G86" s="43"/>
      <c r="H86" s="43"/>
      <c r="I86" s="43"/>
      <c r="J86" s="228"/>
      <c r="K86" s="228"/>
      <c r="L86" s="44"/>
      <c r="M86" s="44"/>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O86" s="5"/>
      <c r="P86" s="5"/>
      <c r="Q86" s="5"/>
      <c r="S86" s="244" t="e">
        <f t="shared" si="4"/>
        <v>#N/A</v>
      </c>
      <c r="T86" s="232" t="e">
        <f t="shared" si="5"/>
        <v>#N/A</v>
      </c>
      <c r="U86" s="232" t="e">
        <f t="shared" si="6"/>
        <v>#N/A</v>
      </c>
      <c r="V86" s="232" t="e">
        <f t="shared" si="7"/>
        <v>#N/A</v>
      </c>
      <c r="W86" s="245" t="e">
        <f>VLOOKUP(E86,'PC Receitas'!$AZ$4:$BB$27,3,FALSE)</f>
        <v>#N/A</v>
      </c>
    </row>
    <row r="87" spans="1:23" s="232" customFormat="1" ht="19.5" customHeight="1" thickTop="1" thickBot="1" x14ac:dyDescent="0.3">
      <c r="A87" s="209"/>
      <c r="B87" s="5"/>
      <c r="C87" s="136"/>
      <c r="D87" s="138"/>
      <c r="E87" s="43"/>
      <c r="F87" s="136"/>
      <c r="G87" s="43"/>
      <c r="H87" s="43"/>
      <c r="I87" s="43"/>
      <c r="J87" s="228"/>
      <c r="K87" s="228"/>
      <c r="L87" s="44"/>
      <c r="M87" s="44"/>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O87" s="5"/>
      <c r="P87" s="5"/>
      <c r="Q87" s="5"/>
      <c r="S87" s="244" t="e">
        <f t="shared" si="4"/>
        <v>#N/A</v>
      </c>
      <c r="T87" s="232" t="e">
        <f t="shared" si="5"/>
        <v>#N/A</v>
      </c>
      <c r="U87" s="232" t="e">
        <f t="shared" si="6"/>
        <v>#N/A</v>
      </c>
      <c r="V87" s="232" t="e">
        <f t="shared" si="7"/>
        <v>#N/A</v>
      </c>
      <c r="W87" s="245" t="e">
        <f>VLOOKUP(E87,'PC Receitas'!$AZ$4:$BB$27,3,FALSE)</f>
        <v>#N/A</v>
      </c>
    </row>
    <row r="88" spans="1:23" s="232" customFormat="1" ht="19.5" customHeight="1" thickTop="1" thickBot="1" x14ac:dyDescent="0.3">
      <c r="A88" s="209"/>
      <c r="B88" s="5"/>
      <c r="C88" s="136"/>
      <c r="D88" s="138"/>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O88" s="5"/>
      <c r="P88" s="5"/>
      <c r="Q88" s="5"/>
      <c r="S88" s="244" t="e">
        <f t="shared" si="4"/>
        <v>#N/A</v>
      </c>
      <c r="T88" s="232" t="e">
        <f t="shared" si="5"/>
        <v>#N/A</v>
      </c>
      <c r="U88" s="232" t="e">
        <f t="shared" si="6"/>
        <v>#N/A</v>
      </c>
      <c r="V88" s="232" t="e">
        <f t="shared" si="7"/>
        <v>#N/A</v>
      </c>
      <c r="W88" s="245" t="e">
        <f>VLOOKUP(E88,'PC Receitas'!$AZ$4:$BB$27,3,FALSE)</f>
        <v>#N/A</v>
      </c>
    </row>
    <row r="89" spans="1:23" s="232" customFormat="1" ht="19.5" customHeight="1" thickTop="1" thickBot="1" x14ac:dyDescent="0.3">
      <c r="A89" s="209"/>
      <c r="B89" s="5"/>
      <c r="C89" s="136"/>
      <c r="D89" s="138"/>
      <c r="E89" s="43"/>
      <c r="F89" s="136"/>
      <c r="G89" s="43"/>
      <c r="H89" s="43"/>
      <c r="I89" s="43"/>
      <c r="J89" s="228"/>
      <c r="K89" s="228"/>
      <c r="L89" s="44"/>
      <c r="M89" s="44"/>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O89" s="5"/>
      <c r="P89" s="5"/>
      <c r="Q89" s="5"/>
      <c r="S89" s="244" t="e">
        <f t="shared" si="4"/>
        <v>#N/A</v>
      </c>
      <c r="T89" s="232" t="e">
        <f t="shared" si="5"/>
        <v>#N/A</v>
      </c>
      <c r="U89" s="232" t="e">
        <f t="shared" si="6"/>
        <v>#N/A</v>
      </c>
      <c r="V89" s="232" t="e">
        <f t="shared" si="7"/>
        <v>#N/A</v>
      </c>
      <c r="W89" s="245" t="e">
        <f>VLOOKUP(E89,'PC Receitas'!$AZ$4:$BB$27,3,FALSE)</f>
        <v>#N/A</v>
      </c>
    </row>
    <row r="90" spans="1:23" s="232" customFormat="1" ht="19.5" customHeight="1" thickTop="1" thickBot="1" x14ac:dyDescent="0.3">
      <c r="A90" s="209"/>
      <c r="B90" s="5"/>
      <c r="C90" s="136"/>
      <c r="D90" s="138"/>
      <c r="E90" s="43"/>
      <c r="F90" s="136"/>
      <c r="G90" s="43"/>
      <c r="H90" s="43"/>
      <c r="I90" s="43"/>
      <c r="J90" s="228"/>
      <c r="K90" s="228"/>
      <c r="L90" s="44"/>
      <c r="M90" s="44"/>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O90" s="5"/>
      <c r="P90" s="5"/>
      <c r="Q90" s="5"/>
      <c r="S90" s="244" t="e">
        <f t="shared" si="4"/>
        <v>#N/A</v>
      </c>
      <c r="T90" s="232" t="e">
        <f t="shared" si="5"/>
        <v>#N/A</v>
      </c>
      <c r="U90" s="232" t="e">
        <f t="shared" si="6"/>
        <v>#N/A</v>
      </c>
      <c r="V90" s="232" t="e">
        <f t="shared" si="7"/>
        <v>#N/A</v>
      </c>
      <c r="W90" s="245" t="e">
        <f>VLOOKUP(E90,'PC Receitas'!$AZ$4:$BB$27,3,FALSE)</f>
        <v>#N/A</v>
      </c>
    </row>
    <row r="91" spans="1:23" s="232" customFormat="1" ht="19.5" customHeight="1" thickTop="1" thickBot="1" x14ac:dyDescent="0.3">
      <c r="A91" s="209"/>
      <c r="B91" s="5"/>
      <c r="C91" s="136"/>
      <c r="D91" s="138"/>
      <c r="E91" s="43"/>
      <c r="F91" s="136"/>
      <c r="G91" s="43"/>
      <c r="H91" s="43"/>
      <c r="I91" s="43"/>
      <c r="J91" s="228"/>
      <c r="K91" s="228"/>
      <c r="L91" s="44"/>
      <c r="M91" s="44"/>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O91" s="5"/>
      <c r="P91" s="5"/>
      <c r="Q91" s="5"/>
      <c r="S91" s="244" t="e">
        <f t="shared" si="4"/>
        <v>#N/A</v>
      </c>
      <c r="T91" s="232" t="e">
        <f t="shared" si="5"/>
        <v>#N/A</v>
      </c>
      <c r="U91" s="232" t="e">
        <f t="shared" si="6"/>
        <v>#N/A</v>
      </c>
      <c r="V91" s="232" t="e">
        <f t="shared" si="7"/>
        <v>#N/A</v>
      </c>
      <c r="W91" s="245" t="e">
        <f>VLOOKUP(E91,'PC Receitas'!$AZ$4:$BB$27,3,FALSE)</f>
        <v>#N/A</v>
      </c>
    </row>
    <row r="92" spans="1:23" s="232" customFormat="1" ht="19.5" customHeight="1" thickTop="1" thickBot="1" x14ac:dyDescent="0.3">
      <c r="A92" s="209"/>
      <c r="B92" s="5"/>
      <c r="C92" s="136"/>
      <c r="D92" s="138"/>
      <c r="E92" s="43"/>
      <c r="F92" s="136"/>
      <c r="G92" s="43"/>
      <c r="H92" s="43"/>
      <c r="I92" s="43"/>
      <c r="J92" s="228"/>
      <c r="K92" s="228"/>
      <c r="L92" s="44"/>
      <c r="M92" s="44"/>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O92" s="5"/>
      <c r="P92" s="5"/>
      <c r="Q92" s="5"/>
      <c r="S92" s="244" t="e">
        <f t="shared" si="4"/>
        <v>#N/A</v>
      </c>
      <c r="T92" s="232" t="e">
        <f t="shared" si="5"/>
        <v>#N/A</v>
      </c>
      <c r="U92" s="232" t="e">
        <f t="shared" si="6"/>
        <v>#N/A</v>
      </c>
      <c r="V92" s="232" t="e">
        <f t="shared" si="7"/>
        <v>#N/A</v>
      </c>
      <c r="W92" s="245" t="e">
        <f>VLOOKUP(E92,'PC Receitas'!$AZ$4:$BB$27,3,FALSE)</f>
        <v>#N/A</v>
      </c>
    </row>
    <row r="93" spans="1:23" s="232" customFormat="1" ht="19.5" customHeight="1" thickTop="1" thickBot="1" x14ac:dyDescent="0.3">
      <c r="A93" s="209"/>
      <c r="B93" s="5"/>
      <c r="C93" s="136"/>
      <c r="D93" s="138"/>
      <c r="E93" s="43"/>
      <c r="F93" s="136"/>
      <c r="G93" s="43"/>
      <c r="H93" s="43"/>
      <c r="I93" s="43"/>
      <c r="J93" s="228"/>
      <c r="K93" s="228"/>
      <c r="L93" s="44"/>
      <c r="M93" s="44"/>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O93" s="5"/>
      <c r="P93" s="5"/>
      <c r="Q93" s="5"/>
      <c r="S93" s="244" t="e">
        <f t="shared" si="4"/>
        <v>#N/A</v>
      </c>
      <c r="T93" s="232" t="e">
        <f t="shared" si="5"/>
        <v>#N/A</v>
      </c>
      <c r="U93" s="232" t="e">
        <f t="shared" si="6"/>
        <v>#N/A</v>
      </c>
      <c r="V93" s="232" t="e">
        <f t="shared" si="7"/>
        <v>#N/A</v>
      </c>
      <c r="W93" s="245" t="e">
        <f>VLOOKUP(E93,'PC Receitas'!$AZ$4:$BB$27,3,FALSE)</f>
        <v>#N/A</v>
      </c>
    </row>
    <row r="94" spans="1:23" s="232" customFormat="1" ht="19.5" customHeight="1" thickTop="1" thickBot="1" x14ac:dyDescent="0.3">
      <c r="A94" s="209"/>
      <c r="B94" s="5"/>
      <c r="C94" s="136"/>
      <c r="D94" s="138"/>
      <c r="E94" s="43"/>
      <c r="F94" s="195"/>
      <c r="G94" s="43"/>
      <c r="H94" s="43"/>
      <c r="I94" s="4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O94" s="5"/>
      <c r="P94" s="5"/>
      <c r="Q94" s="5"/>
      <c r="S94" s="244" t="e">
        <f t="shared" si="4"/>
        <v>#N/A</v>
      </c>
      <c r="T94" s="232" t="e">
        <f t="shared" si="5"/>
        <v>#N/A</v>
      </c>
      <c r="U94" s="232" t="e">
        <f t="shared" si="6"/>
        <v>#N/A</v>
      </c>
      <c r="V94" s="232" t="e">
        <f t="shared" si="7"/>
        <v>#N/A</v>
      </c>
      <c r="W94" s="245" t="e">
        <f>VLOOKUP(E94,'PC Receitas'!$AZ$4:$BB$27,3,FALSE)</f>
        <v>#N/A</v>
      </c>
    </row>
    <row r="95" spans="1:23" s="232" customFormat="1" ht="19.5" customHeight="1" thickTop="1" thickBot="1" x14ac:dyDescent="0.3">
      <c r="A95" s="209"/>
      <c r="B95" s="5"/>
      <c r="C95" s="136"/>
      <c r="D95" s="138"/>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O95" s="5"/>
      <c r="P95" s="5"/>
      <c r="Q95" s="5"/>
      <c r="S95" s="244" t="e">
        <f t="shared" si="4"/>
        <v>#N/A</v>
      </c>
      <c r="T95" s="232" t="e">
        <f t="shared" si="5"/>
        <v>#N/A</v>
      </c>
      <c r="U95" s="232" t="e">
        <f t="shared" si="6"/>
        <v>#N/A</v>
      </c>
      <c r="V95" s="232" t="e">
        <f t="shared" si="7"/>
        <v>#N/A</v>
      </c>
      <c r="W95" s="245" t="e">
        <f>VLOOKUP(E95,'PC Receitas'!$AZ$4:$BB$27,3,FALSE)</f>
        <v>#N/A</v>
      </c>
    </row>
    <row r="96" spans="1:23" s="232" customFormat="1" ht="19.5" customHeight="1" thickTop="1" thickBot="1" x14ac:dyDescent="0.3">
      <c r="A96" s="209"/>
      <c r="B96" s="5"/>
      <c r="C96" s="136"/>
      <c r="D96" s="138"/>
      <c r="E96" s="43"/>
      <c r="F96" s="136"/>
      <c r="G96" s="43"/>
      <c r="H96" s="138"/>
      <c r="I96" s="138"/>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O96" s="5"/>
      <c r="P96" s="5"/>
      <c r="Q96" s="5"/>
      <c r="S96" s="244" t="e">
        <f t="shared" si="4"/>
        <v>#N/A</v>
      </c>
      <c r="T96" s="232" t="e">
        <f t="shared" si="5"/>
        <v>#N/A</v>
      </c>
      <c r="U96" s="232" t="e">
        <f t="shared" si="6"/>
        <v>#N/A</v>
      </c>
      <c r="V96" s="232" t="e">
        <f t="shared" si="7"/>
        <v>#N/A</v>
      </c>
      <c r="W96" s="245" t="e">
        <f>VLOOKUP(E96,'PC Receitas'!$AZ$4:$BB$27,3,FALSE)</f>
        <v>#N/A</v>
      </c>
    </row>
    <row r="97" spans="1:23" s="232" customFormat="1" ht="19.5" customHeight="1" thickTop="1" thickBot="1" x14ac:dyDescent="0.3">
      <c r="A97" s="209"/>
      <c r="B97" s="5"/>
      <c r="C97" s="136"/>
      <c r="D97" s="138"/>
      <c r="E97" s="43"/>
      <c r="F97" s="136"/>
      <c r="G97" s="43"/>
      <c r="H97" s="138"/>
      <c r="I97" s="138"/>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O97" s="5"/>
      <c r="P97" s="5"/>
      <c r="Q97" s="5"/>
      <c r="S97" s="244" t="e">
        <f t="shared" si="4"/>
        <v>#N/A</v>
      </c>
      <c r="T97" s="232" t="e">
        <f t="shared" si="5"/>
        <v>#N/A</v>
      </c>
      <c r="U97" s="232" t="e">
        <f t="shared" si="6"/>
        <v>#N/A</v>
      </c>
      <c r="V97" s="232" t="e">
        <f t="shared" si="7"/>
        <v>#N/A</v>
      </c>
      <c r="W97" s="245" t="e">
        <f>VLOOKUP(E97,'PC Receitas'!$AZ$4:$BB$27,3,FALSE)</f>
        <v>#N/A</v>
      </c>
    </row>
    <row r="98" spans="1:23" s="232" customFormat="1" ht="19.5" customHeight="1" thickTop="1" thickBot="1" x14ac:dyDescent="0.3">
      <c r="A98" s="209"/>
      <c r="B98" s="5"/>
      <c r="C98" s="136"/>
      <c r="D98" s="138"/>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O98" s="5"/>
      <c r="P98" s="5"/>
      <c r="Q98" s="5"/>
      <c r="S98" s="244" t="e">
        <f t="shared" si="4"/>
        <v>#N/A</v>
      </c>
      <c r="T98" s="232" t="e">
        <f t="shared" si="5"/>
        <v>#N/A</v>
      </c>
      <c r="U98" s="232" t="e">
        <f t="shared" si="6"/>
        <v>#N/A</v>
      </c>
      <c r="V98" s="232" t="e">
        <f t="shared" si="7"/>
        <v>#N/A</v>
      </c>
      <c r="W98" s="245" t="e">
        <f>VLOOKUP(E98,'PC Receitas'!$AZ$4:$BB$27,3,FALSE)</f>
        <v>#N/A</v>
      </c>
    </row>
    <row r="99" spans="1:23" s="232" customFormat="1" ht="19.5" customHeight="1" thickTop="1" thickBot="1" x14ac:dyDescent="0.3">
      <c r="A99" s="209"/>
      <c r="B99" s="5"/>
      <c r="C99" s="136"/>
      <c r="D99" s="138"/>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O99" s="5"/>
      <c r="P99" s="5"/>
      <c r="Q99" s="5"/>
      <c r="S99" s="244" t="e">
        <f t="shared" si="4"/>
        <v>#N/A</v>
      </c>
      <c r="T99" s="232" t="e">
        <f t="shared" si="5"/>
        <v>#N/A</v>
      </c>
      <c r="U99" s="232" t="e">
        <f t="shared" si="6"/>
        <v>#N/A</v>
      </c>
      <c r="V99" s="232" t="e">
        <f t="shared" si="7"/>
        <v>#N/A</v>
      </c>
      <c r="W99" s="245" t="e">
        <f>VLOOKUP(E99,'PC Receitas'!$AZ$4:$BB$27,3,FALSE)</f>
        <v>#N/A</v>
      </c>
    </row>
    <row r="100" spans="1:23" s="232" customFormat="1" ht="19.5" customHeight="1" thickTop="1" thickBot="1" x14ac:dyDescent="0.3">
      <c r="A100" s="209"/>
      <c r="B100" s="5"/>
      <c r="C100" s="136"/>
      <c r="D100" s="138"/>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O100" s="5"/>
      <c r="P100" s="5"/>
      <c r="Q100" s="5"/>
      <c r="S100" s="244" t="e">
        <f t="shared" si="4"/>
        <v>#N/A</v>
      </c>
      <c r="T100" s="232" t="e">
        <f t="shared" si="5"/>
        <v>#N/A</v>
      </c>
      <c r="U100" s="232" t="e">
        <f t="shared" si="6"/>
        <v>#N/A</v>
      </c>
      <c r="V100" s="232" t="e">
        <f t="shared" si="7"/>
        <v>#N/A</v>
      </c>
      <c r="W100" s="245" t="e">
        <f>VLOOKUP(E100,'PC Receitas'!$AZ$4:$BB$27,3,FALSE)</f>
        <v>#N/A</v>
      </c>
    </row>
    <row r="101" spans="1:23" s="232" customFormat="1" ht="19.5" customHeight="1" thickTop="1" thickBot="1" x14ac:dyDescent="0.3">
      <c r="A101" s="209"/>
      <c r="B101" s="5"/>
      <c r="C101" s="136"/>
      <c r="D101" s="138"/>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O101" s="5"/>
      <c r="P101" s="5"/>
      <c r="Q101" s="5"/>
      <c r="S101" s="244" t="e">
        <f t="shared" si="4"/>
        <v>#N/A</v>
      </c>
      <c r="T101" s="232" t="e">
        <f t="shared" si="5"/>
        <v>#N/A</v>
      </c>
      <c r="U101" s="232" t="e">
        <f t="shared" si="6"/>
        <v>#N/A</v>
      </c>
      <c r="V101" s="232" t="e">
        <f t="shared" si="7"/>
        <v>#N/A</v>
      </c>
      <c r="W101" s="245" t="e">
        <f>VLOOKUP(E101,'PC Receitas'!$AZ$4:$BB$27,3,FALSE)</f>
        <v>#N/A</v>
      </c>
    </row>
    <row r="102" spans="1:23" s="232" customFormat="1" ht="19.5" customHeight="1" thickTop="1" thickBot="1" x14ac:dyDescent="0.3">
      <c r="A102" s="209"/>
      <c r="B102" s="5"/>
      <c r="C102" s="136"/>
      <c r="D102" s="138"/>
      <c r="E102" s="43"/>
      <c r="F102" s="195"/>
      <c r="G102" s="43"/>
      <c r="H102" s="43"/>
      <c r="I102" s="43"/>
      <c r="J102" s="228"/>
      <c r="K102" s="228"/>
      <c r="L102" s="44"/>
      <c r="M102" s="122"/>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O102" s="5"/>
      <c r="P102" s="5"/>
      <c r="Q102" s="5"/>
      <c r="S102" s="244" t="e">
        <f t="shared" si="4"/>
        <v>#N/A</v>
      </c>
      <c r="T102" s="232" t="e">
        <f t="shared" si="5"/>
        <v>#N/A</v>
      </c>
      <c r="U102" s="232" t="e">
        <f t="shared" si="6"/>
        <v>#N/A</v>
      </c>
      <c r="V102" s="232" t="e">
        <f t="shared" si="7"/>
        <v>#N/A</v>
      </c>
      <c r="W102" s="245" t="e">
        <f>VLOOKUP(E102,'PC Receitas'!$AZ$4:$BB$27,3,FALSE)</f>
        <v>#N/A</v>
      </c>
    </row>
    <row r="103" spans="1:23" s="232" customFormat="1" ht="19.5" customHeight="1" thickTop="1" thickBot="1" x14ac:dyDescent="0.3">
      <c r="A103" s="209"/>
      <c r="B103" s="5"/>
      <c r="C103" s="136"/>
      <c r="D103" s="138"/>
      <c r="E103" s="43"/>
      <c r="F103" s="195"/>
      <c r="G103" s="43"/>
      <c r="H103" s="43"/>
      <c r="I103" s="43"/>
      <c r="J103" s="228"/>
      <c r="K103" s="228"/>
      <c r="L103" s="44"/>
      <c r="M103" s="122"/>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O103" s="5"/>
      <c r="P103" s="5"/>
      <c r="Q103" s="5"/>
      <c r="S103" s="244" t="e">
        <f t="shared" si="4"/>
        <v>#N/A</v>
      </c>
      <c r="T103" s="232" t="e">
        <f t="shared" si="5"/>
        <v>#N/A</v>
      </c>
      <c r="U103" s="232" t="e">
        <f t="shared" si="6"/>
        <v>#N/A</v>
      </c>
      <c r="V103" s="232" t="e">
        <f t="shared" si="7"/>
        <v>#N/A</v>
      </c>
      <c r="W103" s="245" t="e">
        <f>VLOOKUP(E103,'PC Receitas'!$AZ$4:$BB$27,3,FALSE)</f>
        <v>#N/A</v>
      </c>
    </row>
    <row r="104" spans="1:23" s="232" customFormat="1" ht="19.5" customHeight="1" thickTop="1" thickBot="1" x14ac:dyDescent="0.3">
      <c r="A104" s="209"/>
      <c r="B104" s="5"/>
      <c r="C104" s="136"/>
      <c r="D104" s="138"/>
      <c r="E104" s="43"/>
      <c r="F104" s="195"/>
      <c r="G104" s="43"/>
      <c r="H104" s="43"/>
      <c r="I104" s="43"/>
      <c r="J104" s="228"/>
      <c r="K104" s="228"/>
      <c r="L104" s="44"/>
      <c r="M104" s="122"/>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O104" s="5"/>
      <c r="P104" s="5"/>
      <c r="Q104" s="5"/>
      <c r="S104" s="244" t="e">
        <f t="shared" si="4"/>
        <v>#N/A</v>
      </c>
      <c r="T104" s="232" t="e">
        <f t="shared" si="5"/>
        <v>#N/A</v>
      </c>
      <c r="U104" s="232" t="e">
        <f t="shared" si="6"/>
        <v>#N/A</v>
      </c>
      <c r="V104" s="232" t="e">
        <f t="shared" si="7"/>
        <v>#N/A</v>
      </c>
      <c r="W104" s="245" t="e">
        <f>VLOOKUP(E104,'PC Receitas'!$AZ$4:$BB$27,3,FALSE)</f>
        <v>#N/A</v>
      </c>
    </row>
    <row r="105" spans="1:23" s="232" customFormat="1" ht="19.5" customHeight="1" thickTop="1" thickBot="1" x14ac:dyDescent="0.3">
      <c r="A105" s="209"/>
      <c r="B105" s="5"/>
      <c r="C105" s="136"/>
      <c r="D105" s="138"/>
      <c r="E105" s="43"/>
      <c r="F105" s="195"/>
      <c r="G105" s="43"/>
      <c r="H105" s="43"/>
      <c r="I105" s="43"/>
      <c r="J105" s="228"/>
      <c r="K105" s="228"/>
      <c r="L105" s="44"/>
      <c r="M105" s="122"/>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O105" s="5"/>
      <c r="P105" s="5"/>
      <c r="Q105" s="5"/>
      <c r="S105" s="244" t="e">
        <f t="shared" si="4"/>
        <v>#N/A</v>
      </c>
      <c r="T105" s="232" t="e">
        <f t="shared" si="5"/>
        <v>#N/A</v>
      </c>
      <c r="U105" s="232" t="e">
        <f t="shared" si="6"/>
        <v>#N/A</v>
      </c>
      <c r="V105" s="232" t="e">
        <f t="shared" si="7"/>
        <v>#N/A</v>
      </c>
      <c r="W105" s="245" t="e">
        <f>VLOOKUP(E105,'PC Receitas'!$AZ$4:$BB$27,3,FALSE)</f>
        <v>#N/A</v>
      </c>
    </row>
    <row r="106" spans="1:23" s="232" customFormat="1" ht="19.5" customHeight="1" thickTop="1" thickBot="1" x14ac:dyDescent="0.3">
      <c r="A106" s="209"/>
      <c r="B106" s="5"/>
      <c r="C106" s="136"/>
      <c r="D106" s="138"/>
      <c r="E106" s="43"/>
      <c r="F106" s="195"/>
      <c r="G106" s="43"/>
      <c r="H106" s="43"/>
      <c r="I106" s="43"/>
      <c r="J106" s="228"/>
      <c r="K106" s="228"/>
      <c r="L106" s="44"/>
      <c r="M106" s="122"/>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O106" s="5"/>
      <c r="P106" s="5"/>
      <c r="Q106" s="5"/>
      <c r="S106" s="244" t="e">
        <f t="shared" si="4"/>
        <v>#N/A</v>
      </c>
      <c r="T106" s="232" t="e">
        <f t="shared" si="5"/>
        <v>#N/A</v>
      </c>
      <c r="U106" s="232" t="e">
        <f t="shared" si="6"/>
        <v>#N/A</v>
      </c>
      <c r="V106" s="232" t="e">
        <f t="shared" si="7"/>
        <v>#N/A</v>
      </c>
      <c r="W106" s="245" t="e">
        <f>VLOOKUP(E106,'PC Receitas'!$AZ$4:$BB$27,3,FALSE)</f>
        <v>#N/A</v>
      </c>
    </row>
    <row r="107" spans="1:23" s="232" customFormat="1" ht="19.5" customHeight="1" thickTop="1" thickBot="1" x14ac:dyDescent="0.3">
      <c r="A107" s="209"/>
      <c r="B107" s="5"/>
      <c r="C107" s="136"/>
      <c r="D107" s="138"/>
      <c r="E107" s="43"/>
      <c r="F107" s="195"/>
      <c r="G107" s="43"/>
      <c r="H107" s="43"/>
      <c r="I107" s="43"/>
      <c r="J107" s="228"/>
      <c r="K107" s="228"/>
      <c r="L107" s="44"/>
      <c r="M107" s="122"/>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O107" s="5"/>
      <c r="P107" s="5"/>
      <c r="Q107" s="5"/>
      <c r="S107" s="244" t="e">
        <f t="shared" si="4"/>
        <v>#N/A</v>
      </c>
      <c r="T107" s="232" t="e">
        <f t="shared" si="5"/>
        <v>#N/A</v>
      </c>
      <c r="U107" s="232" t="e">
        <f t="shared" si="6"/>
        <v>#N/A</v>
      </c>
      <c r="V107" s="232" t="e">
        <f t="shared" si="7"/>
        <v>#N/A</v>
      </c>
      <c r="W107" s="245" t="e">
        <f>VLOOKUP(E107,'PC Receitas'!$AZ$4:$BB$27,3,FALSE)</f>
        <v>#N/A</v>
      </c>
    </row>
    <row r="108" spans="1:23" s="232" customFormat="1" ht="19.5" customHeight="1" thickTop="1" thickBot="1" x14ac:dyDescent="0.3">
      <c r="A108" s="209"/>
      <c r="B108" s="5"/>
      <c r="C108" s="136"/>
      <c r="D108" s="138"/>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O108" s="5"/>
      <c r="P108" s="5"/>
      <c r="Q108" s="5"/>
      <c r="S108" s="244" t="e">
        <f t="shared" si="4"/>
        <v>#N/A</v>
      </c>
      <c r="T108" s="232" t="e">
        <f t="shared" si="5"/>
        <v>#N/A</v>
      </c>
      <c r="U108" s="232" t="e">
        <f t="shared" si="6"/>
        <v>#N/A</v>
      </c>
      <c r="V108" s="232" t="e">
        <f t="shared" si="7"/>
        <v>#N/A</v>
      </c>
      <c r="W108" s="245" t="e">
        <f>VLOOKUP(E108,'PC Receitas'!$AZ$4:$BB$27,3,FALSE)</f>
        <v>#N/A</v>
      </c>
    </row>
    <row r="109" spans="1:23" s="232" customFormat="1" ht="19.5" customHeight="1" thickTop="1" thickBot="1" x14ac:dyDescent="0.3">
      <c r="A109" s="209"/>
      <c r="B109" s="5"/>
      <c r="C109" s="136"/>
      <c r="D109" s="138"/>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O109" s="5"/>
      <c r="P109" s="5"/>
      <c r="Q109" s="5"/>
      <c r="S109" s="244" t="e">
        <f t="shared" si="4"/>
        <v>#N/A</v>
      </c>
      <c r="T109" s="232" t="e">
        <f t="shared" si="5"/>
        <v>#N/A</v>
      </c>
      <c r="U109" s="232" t="e">
        <f t="shared" si="6"/>
        <v>#N/A</v>
      </c>
      <c r="V109" s="232" t="e">
        <f t="shared" si="7"/>
        <v>#N/A</v>
      </c>
      <c r="W109" s="245" t="e">
        <f>VLOOKUP(E109,'PC Receitas'!$AZ$4:$BB$27,3,FALSE)</f>
        <v>#N/A</v>
      </c>
    </row>
    <row r="110" spans="1:23" s="232" customFormat="1" ht="19.5" customHeight="1" thickTop="1" thickBot="1" x14ac:dyDescent="0.3">
      <c r="A110" s="209"/>
      <c r="B110" s="5"/>
      <c r="C110" s="136"/>
      <c r="D110" s="138"/>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O110" s="5"/>
      <c r="P110" s="5"/>
      <c r="Q110" s="5"/>
      <c r="S110" s="244" t="e">
        <f t="shared" si="4"/>
        <v>#N/A</v>
      </c>
      <c r="T110" s="232" t="e">
        <f t="shared" si="5"/>
        <v>#N/A</v>
      </c>
      <c r="U110" s="232" t="e">
        <f t="shared" si="6"/>
        <v>#N/A</v>
      </c>
      <c r="V110" s="232" t="e">
        <f t="shared" si="7"/>
        <v>#N/A</v>
      </c>
      <c r="W110" s="245" t="e">
        <f>VLOOKUP(E110,'PC Receitas'!$AZ$4:$BB$27,3,FALSE)</f>
        <v>#N/A</v>
      </c>
    </row>
    <row r="111" spans="1:23" s="232" customFormat="1" ht="19.5" customHeight="1" thickTop="1" thickBot="1" x14ac:dyDescent="0.3">
      <c r="A111" s="209"/>
      <c r="B111" s="5"/>
      <c r="C111" s="136"/>
      <c r="D111" s="138"/>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O111" s="5"/>
      <c r="P111" s="5"/>
      <c r="Q111" s="5"/>
      <c r="S111" s="244" t="e">
        <f t="shared" si="4"/>
        <v>#N/A</v>
      </c>
      <c r="T111" s="232" t="e">
        <f t="shared" si="5"/>
        <v>#N/A</v>
      </c>
      <c r="U111" s="232" t="e">
        <f t="shared" si="6"/>
        <v>#N/A</v>
      </c>
      <c r="V111" s="232" t="e">
        <f t="shared" si="7"/>
        <v>#N/A</v>
      </c>
      <c r="W111" s="245" t="e">
        <f>VLOOKUP(E111,'PC Receitas'!$AZ$4:$BB$27,3,FALSE)</f>
        <v>#N/A</v>
      </c>
    </row>
    <row r="112" spans="1:23" s="232" customFormat="1" ht="19.5" customHeight="1" thickTop="1" thickBot="1" x14ac:dyDescent="0.3">
      <c r="A112" s="209"/>
      <c r="B112" s="5"/>
      <c r="C112" s="136"/>
      <c r="D112" s="138"/>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O112" s="5"/>
      <c r="P112" s="5"/>
      <c r="Q112" s="5"/>
      <c r="S112" s="244" t="e">
        <f t="shared" si="4"/>
        <v>#N/A</v>
      </c>
      <c r="T112" s="232" t="e">
        <f t="shared" si="5"/>
        <v>#N/A</v>
      </c>
      <c r="U112" s="232" t="e">
        <f t="shared" si="6"/>
        <v>#N/A</v>
      </c>
      <c r="V112" s="232" t="e">
        <f t="shared" si="7"/>
        <v>#N/A</v>
      </c>
      <c r="W112" s="245" t="e">
        <f>VLOOKUP(E112,'PC Receitas'!$AZ$4:$BB$27,3,FALSE)</f>
        <v>#N/A</v>
      </c>
    </row>
    <row r="113" spans="1:23" s="232" customFormat="1" ht="19.5" customHeight="1" thickTop="1" thickBot="1" x14ac:dyDescent="0.3">
      <c r="A113" s="209"/>
      <c r="B113" s="5"/>
      <c r="C113" s="136"/>
      <c r="D113" s="138"/>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O113" s="5"/>
      <c r="P113" s="5"/>
      <c r="Q113" s="5"/>
      <c r="S113" s="244" t="e">
        <f t="shared" si="4"/>
        <v>#N/A</v>
      </c>
      <c r="T113" s="232" t="e">
        <f t="shared" si="5"/>
        <v>#N/A</v>
      </c>
      <c r="U113" s="232" t="e">
        <f t="shared" si="6"/>
        <v>#N/A</v>
      </c>
      <c r="V113" s="232" t="e">
        <f t="shared" si="7"/>
        <v>#N/A</v>
      </c>
      <c r="W113" s="245" t="e">
        <f>VLOOKUP(E113,'PC Receitas'!$AZ$4:$BB$27,3,FALSE)</f>
        <v>#N/A</v>
      </c>
    </row>
    <row r="114" spans="1:23" s="232" customFormat="1" ht="19.5" customHeight="1" thickTop="1" thickBot="1" x14ac:dyDescent="0.3">
      <c r="A114" s="209"/>
      <c r="B114" s="5"/>
      <c r="C114" s="136"/>
      <c r="D114" s="138"/>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O114" s="5"/>
      <c r="P114" s="5"/>
      <c r="Q114" s="5"/>
      <c r="S114" s="244" t="e">
        <f t="shared" si="4"/>
        <v>#N/A</v>
      </c>
      <c r="T114" s="232" t="e">
        <f t="shared" si="5"/>
        <v>#N/A</v>
      </c>
      <c r="U114" s="232" t="e">
        <f t="shared" si="6"/>
        <v>#N/A</v>
      </c>
      <c r="V114" s="232" t="e">
        <f t="shared" si="7"/>
        <v>#N/A</v>
      </c>
      <c r="W114" s="245" t="e">
        <f>VLOOKUP(E114,'PC Receitas'!$AZ$4:$BB$27,3,FALSE)</f>
        <v>#N/A</v>
      </c>
    </row>
    <row r="115" spans="1:23" s="232" customFormat="1" ht="19.5" customHeight="1" thickTop="1" thickBot="1" x14ac:dyDescent="0.3">
      <c r="A115" s="209"/>
      <c r="B115" s="5"/>
      <c r="C115" s="136"/>
      <c r="D115" s="138"/>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O115" s="5"/>
      <c r="P115" s="5"/>
      <c r="Q115" s="5"/>
      <c r="S115" s="244" t="e">
        <f t="shared" si="4"/>
        <v>#N/A</v>
      </c>
      <c r="T115" s="232" t="e">
        <f t="shared" si="5"/>
        <v>#N/A</v>
      </c>
      <c r="U115" s="232" t="e">
        <f t="shared" si="6"/>
        <v>#N/A</v>
      </c>
      <c r="V115" s="232" t="e">
        <f t="shared" si="7"/>
        <v>#N/A</v>
      </c>
      <c r="W115" s="245" t="e">
        <f>VLOOKUP(E115,'PC Receitas'!$AZ$4:$BB$27,3,FALSE)</f>
        <v>#N/A</v>
      </c>
    </row>
    <row r="116" spans="1:23" s="232" customFormat="1" ht="19.5" customHeight="1" thickTop="1" thickBot="1" x14ac:dyDescent="0.3">
      <c r="A116" s="209"/>
      <c r="B116" s="5"/>
      <c r="C116" s="136"/>
      <c r="D116" s="138"/>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O116" s="5"/>
      <c r="P116" s="5"/>
      <c r="Q116" s="5"/>
      <c r="S116" s="244" t="e">
        <f t="shared" si="4"/>
        <v>#N/A</v>
      </c>
      <c r="T116" s="232" t="e">
        <f t="shared" si="5"/>
        <v>#N/A</v>
      </c>
      <c r="U116" s="232" t="e">
        <f t="shared" si="6"/>
        <v>#N/A</v>
      </c>
      <c r="V116" s="232" t="e">
        <f t="shared" si="7"/>
        <v>#N/A</v>
      </c>
      <c r="W116" s="245" t="e">
        <f>VLOOKUP(E116,'PC Receitas'!$AZ$4:$BB$27,3,FALSE)</f>
        <v>#N/A</v>
      </c>
    </row>
    <row r="117" spans="1:23" s="232" customFormat="1" ht="19.5" customHeight="1" thickTop="1" thickBot="1" x14ac:dyDescent="0.3">
      <c r="A117" s="209"/>
      <c r="B117" s="5"/>
      <c r="C117" s="136"/>
      <c r="D117" s="138"/>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O117" s="5"/>
      <c r="P117" s="5"/>
      <c r="Q117" s="5"/>
      <c r="S117" s="244" t="e">
        <f t="shared" si="4"/>
        <v>#N/A</v>
      </c>
      <c r="T117" s="232" t="e">
        <f t="shared" si="5"/>
        <v>#N/A</v>
      </c>
      <c r="U117" s="232" t="e">
        <f t="shared" si="6"/>
        <v>#N/A</v>
      </c>
      <c r="V117" s="232" t="e">
        <f t="shared" si="7"/>
        <v>#N/A</v>
      </c>
      <c r="W117" s="245" t="e">
        <f>VLOOKUP(E117,'PC Receitas'!$AZ$4:$BB$27,3,FALSE)</f>
        <v>#N/A</v>
      </c>
    </row>
    <row r="118" spans="1:23" s="232" customFormat="1" ht="19.5" customHeight="1" thickTop="1" thickBot="1" x14ac:dyDescent="0.3">
      <c r="A118" s="209"/>
      <c r="B118" s="5"/>
      <c r="C118" s="136"/>
      <c r="D118" s="138"/>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O118" s="5"/>
      <c r="P118" s="5"/>
      <c r="Q118" s="5"/>
      <c r="S118" s="244" t="e">
        <f t="shared" si="4"/>
        <v>#N/A</v>
      </c>
      <c r="T118" s="232" t="e">
        <f t="shared" si="5"/>
        <v>#N/A</v>
      </c>
      <c r="U118" s="232" t="e">
        <f t="shared" si="6"/>
        <v>#N/A</v>
      </c>
      <c r="V118" s="232" t="e">
        <f t="shared" si="7"/>
        <v>#N/A</v>
      </c>
      <c r="W118" s="245" t="e">
        <f>VLOOKUP(E118,'PC Receitas'!$AZ$4:$BB$27,3,FALSE)</f>
        <v>#N/A</v>
      </c>
    </row>
    <row r="119" spans="1:23" s="232" customFormat="1" ht="19.5" customHeight="1" thickTop="1" thickBot="1" x14ac:dyDescent="0.3">
      <c r="A119" s="209"/>
      <c r="B119" s="5"/>
      <c r="C119" s="136"/>
      <c r="D119" s="138"/>
      <c r="E119" s="43"/>
      <c r="F119" s="195"/>
      <c r="G119" s="43"/>
      <c r="H119" s="43"/>
      <c r="I119" s="43"/>
      <c r="J119" s="228"/>
      <c r="K119" s="228"/>
      <c r="L119" s="44"/>
      <c r="M119" s="122"/>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O119" s="5"/>
      <c r="P119" s="5"/>
      <c r="Q119" s="5"/>
      <c r="S119" s="244" t="e">
        <f t="shared" si="4"/>
        <v>#N/A</v>
      </c>
      <c r="T119" s="232" t="e">
        <f t="shared" si="5"/>
        <v>#N/A</v>
      </c>
      <c r="U119" s="232" t="e">
        <f t="shared" si="6"/>
        <v>#N/A</v>
      </c>
      <c r="V119" s="232" t="e">
        <f t="shared" si="7"/>
        <v>#N/A</v>
      </c>
      <c r="W119" s="245" t="e">
        <f>VLOOKUP(E119,'PC Receitas'!$AZ$4:$BB$27,3,FALSE)</f>
        <v>#N/A</v>
      </c>
    </row>
    <row r="120" spans="1:23" s="232" customFormat="1" ht="19.5" customHeight="1" thickTop="1" thickBot="1" x14ac:dyDescent="0.3">
      <c r="A120" s="209"/>
      <c r="B120" s="5"/>
      <c r="C120" s="136"/>
      <c r="D120" s="138"/>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O120" s="5"/>
      <c r="P120" s="5"/>
      <c r="Q120" s="5"/>
      <c r="S120" s="244" t="e">
        <f t="shared" si="4"/>
        <v>#N/A</v>
      </c>
      <c r="T120" s="232" t="e">
        <f t="shared" si="5"/>
        <v>#N/A</v>
      </c>
      <c r="U120" s="232" t="e">
        <f t="shared" si="6"/>
        <v>#N/A</v>
      </c>
      <c r="V120" s="232" t="e">
        <f t="shared" si="7"/>
        <v>#N/A</v>
      </c>
      <c r="W120" s="245" t="e">
        <f>VLOOKUP(E120,'PC Receitas'!$AZ$4:$BB$27,3,FALSE)</f>
        <v>#N/A</v>
      </c>
    </row>
    <row r="121" spans="1:23" s="232" customFormat="1" ht="19.5" customHeight="1" thickTop="1" thickBot="1" x14ac:dyDescent="0.3">
      <c r="A121" s="209"/>
      <c r="B121" s="5"/>
      <c r="C121" s="136"/>
      <c r="D121" s="138"/>
      <c r="E121" s="43"/>
      <c r="F121" s="195"/>
      <c r="G121" s="43"/>
      <c r="H121" s="43"/>
      <c r="I121" s="43"/>
      <c r="J121" s="228"/>
      <c r="K121" s="228"/>
      <c r="L121" s="44"/>
      <c r="M121" s="122"/>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O121" s="5"/>
      <c r="P121" s="5"/>
      <c r="Q121" s="5"/>
      <c r="S121" s="244" t="e">
        <f t="shared" si="4"/>
        <v>#N/A</v>
      </c>
      <c r="T121" s="232" t="e">
        <f t="shared" si="5"/>
        <v>#N/A</v>
      </c>
      <c r="U121" s="232" t="e">
        <f t="shared" si="6"/>
        <v>#N/A</v>
      </c>
      <c r="V121" s="232" t="e">
        <f t="shared" si="7"/>
        <v>#N/A</v>
      </c>
      <c r="W121" s="245" t="e">
        <f>VLOOKUP(E121,'PC Receitas'!$AZ$4:$BB$27,3,FALSE)</f>
        <v>#N/A</v>
      </c>
    </row>
    <row r="122" spans="1:23" s="232" customFormat="1" ht="19.5" customHeight="1" thickTop="1" thickBot="1" x14ac:dyDescent="0.3">
      <c r="A122" s="209"/>
      <c r="B122" s="5"/>
      <c r="C122" s="136"/>
      <c r="D122" s="138"/>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O122" s="5"/>
      <c r="P122" s="5"/>
      <c r="Q122" s="5"/>
      <c r="S122" s="244" t="e">
        <f t="shared" si="4"/>
        <v>#N/A</v>
      </c>
      <c r="T122" s="232" t="e">
        <f t="shared" si="5"/>
        <v>#N/A</v>
      </c>
      <c r="U122" s="232" t="e">
        <f t="shared" si="6"/>
        <v>#N/A</v>
      </c>
      <c r="V122" s="232" t="e">
        <f t="shared" si="7"/>
        <v>#N/A</v>
      </c>
      <c r="W122" s="245" t="e">
        <f>VLOOKUP(E122,'PC Receitas'!$AZ$4:$BB$27,3,FALSE)</f>
        <v>#N/A</v>
      </c>
    </row>
    <row r="123" spans="1:23" s="232" customFormat="1" ht="19.5" customHeight="1" thickTop="1" thickBot="1" x14ac:dyDescent="0.3">
      <c r="A123" s="209"/>
      <c r="B123" s="5"/>
      <c r="C123" s="136"/>
      <c r="D123" s="138"/>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O123" s="5"/>
      <c r="P123" s="5"/>
      <c r="Q123" s="5"/>
      <c r="S123" s="244" t="e">
        <f t="shared" si="4"/>
        <v>#N/A</v>
      </c>
      <c r="T123" s="232" t="e">
        <f t="shared" si="5"/>
        <v>#N/A</v>
      </c>
      <c r="U123" s="232" t="e">
        <f t="shared" si="6"/>
        <v>#N/A</v>
      </c>
      <c r="V123" s="232" t="e">
        <f t="shared" si="7"/>
        <v>#N/A</v>
      </c>
      <c r="W123" s="245" t="e">
        <f>VLOOKUP(E123,'PC Receitas'!$AZ$4:$BB$27,3,FALSE)</f>
        <v>#N/A</v>
      </c>
    </row>
    <row r="124" spans="1:23" s="232" customFormat="1" ht="19.5" customHeight="1" thickTop="1" thickBot="1" x14ac:dyDescent="0.3">
      <c r="A124" s="209"/>
      <c r="B124" s="5"/>
      <c r="C124" s="136"/>
      <c r="D124" s="138"/>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O124" s="5"/>
      <c r="P124" s="5"/>
      <c r="Q124" s="5"/>
      <c r="S124" s="244" t="e">
        <f t="shared" si="4"/>
        <v>#N/A</v>
      </c>
      <c r="T124" s="232" t="e">
        <f t="shared" si="5"/>
        <v>#N/A</v>
      </c>
      <c r="U124" s="232" t="e">
        <f t="shared" si="6"/>
        <v>#N/A</v>
      </c>
      <c r="V124" s="232" t="e">
        <f t="shared" si="7"/>
        <v>#N/A</v>
      </c>
      <c r="W124" s="245" t="e">
        <f>VLOOKUP(E124,'PC Receitas'!$AZ$4:$BB$27,3,FALSE)</f>
        <v>#N/A</v>
      </c>
    </row>
    <row r="125" spans="1:23" s="232" customFormat="1" ht="19.5" customHeight="1" thickTop="1" thickBot="1" x14ac:dyDescent="0.3">
      <c r="A125" s="209"/>
      <c r="B125" s="5"/>
      <c r="C125" s="136"/>
      <c r="D125" s="138"/>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O125" s="5"/>
      <c r="P125" s="5"/>
      <c r="Q125" s="5"/>
      <c r="S125" s="244" t="e">
        <f t="shared" si="4"/>
        <v>#N/A</v>
      </c>
      <c r="T125" s="232" t="e">
        <f t="shared" si="5"/>
        <v>#N/A</v>
      </c>
      <c r="U125" s="232" t="e">
        <f t="shared" si="6"/>
        <v>#N/A</v>
      </c>
      <c r="V125" s="232" t="e">
        <f t="shared" si="7"/>
        <v>#N/A</v>
      </c>
      <c r="W125" s="245" t="e">
        <f>VLOOKUP(E125,'PC Receitas'!$AZ$4:$BB$27,3,FALSE)</f>
        <v>#N/A</v>
      </c>
    </row>
    <row r="126" spans="1:23" s="232" customFormat="1" ht="19.5" customHeight="1" thickTop="1" thickBot="1" x14ac:dyDescent="0.3">
      <c r="A126" s="209"/>
      <c r="B126" s="5"/>
      <c r="C126" s="136"/>
      <c r="D126" s="138"/>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O126" s="5"/>
      <c r="P126" s="5"/>
      <c r="Q126" s="5"/>
      <c r="S126" s="244" t="e">
        <f t="shared" si="4"/>
        <v>#N/A</v>
      </c>
      <c r="T126" s="232" t="e">
        <f t="shared" si="5"/>
        <v>#N/A</v>
      </c>
      <c r="U126" s="232" t="e">
        <f t="shared" si="6"/>
        <v>#N/A</v>
      </c>
      <c r="V126" s="232" t="e">
        <f t="shared" si="7"/>
        <v>#N/A</v>
      </c>
      <c r="W126" s="245" t="e">
        <f>VLOOKUP(E126,'PC Receitas'!$AZ$4:$BB$27,3,FALSE)</f>
        <v>#N/A</v>
      </c>
    </row>
    <row r="127" spans="1:23" s="232" customFormat="1" ht="19.5" customHeight="1" thickTop="1" thickBot="1" x14ac:dyDescent="0.3">
      <c r="A127" s="209"/>
      <c r="B127" s="5"/>
      <c r="C127" s="136"/>
      <c r="D127" s="138"/>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O127" s="5"/>
      <c r="P127" s="5"/>
      <c r="Q127" s="5"/>
      <c r="S127" s="244" t="e">
        <f t="shared" si="4"/>
        <v>#N/A</v>
      </c>
      <c r="T127" s="232" t="e">
        <f t="shared" si="5"/>
        <v>#N/A</v>
      </c>
      <c r="U127" s="232" t="e">
        <f t="shared" si="6"/>
        <v>#N/A</v>
      </c>
      <c r="V127" s="232" t="e">
        <f t="shared" si="7"/>
        <v>#N/A</v>
      </c>
      <c r="W127" s="245" t="e">
        <f>VLOOKUP(E127,'PC Receitas'!$AZ$4:$BB$27,3,FALSE)</f>
        <v>#N/A</v>
      </c>
    </row>
    <row r="128" spans="1:23" s="232" customFormat="1" ht="19.5" customHeight="1" thickTop="1" thickBot="1" x14ac:dyDescent="0.3">
      <c r="A128" s="209"/>
      <c r="B128" s="5"/>
      <c r="C128" s="136"/>
      <c r="D128" s="138"/>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O128" s="5"/>
      <c r="P128" s="5"/>
      <c r="Q128" s="5"/>
      <c r="S128" s="244" t="e">
        <f t="shared" si="4"/>
        <v>#N/A</v>
      </c>
      <c r="T128" s="232" t="e">
        <f t="shared" si="5"/>
        <v>#N/A</v>
      </c>
      <c r="U128" s="232" t="e">
        <f t="shared" si="6"/>
        <v>#N/A</v>
      </c>
      <c r="V128" s="232" t="e">
        <f t="shared" si="7"/>
        <v>#N/A</v>
      </c>
      <c r="W128" s="245" t="e">
        <f>VLOOKUP(E128,'PC Receitas'!$AZ$4:$BB$27,3,FALSE)</f>
        <v>#N/A</v>
      </c>
    </row>
    <row r="129" spans="1:23" s="232" customFormat="1" ht="19.5" customHeight="1" thickTop="1" thickBot="1" x14ac:dyDescent="0.3">
      <c r="A129" s="209"/>
      <c r="B129" s="5"/>
      <c r="C129" s="136"/>
      <c r="D129" s="138"/>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O129" s="5"/>
      <c r="P129" s="5"/>
      <c r="Q129" s="5"/>
      <c r="S129" s="244" t="e">
        <f t="shared" si="4"/>
        <v>#N/A</v>
      </c>
      <c r="T129" s="232" t="e">
        <f t="shared" si="5"/>
        <v>#N/A</v>
      </c>
      <c r="U129" s="232" t="e">
        <f t="shared" si="6"/>
        <v>#N/A</v>
      </c>
      <c r="V129" s="232" t="e">
        <f t="shared" si="7"/>
        <v>#N/A</v>
      </c>
      <c r="W129" s="245" t="e">
        <f>VLOOKUP(E129,'PC Receitas'!$AZ$4:$BB$27,3,FALSE)</f>
        <v>#N/A</v>
      </c>
    </row>
    <row r="130" spans="1:23" s="232" customFormat="1" ht="19.5" customHeight="1" thickTop="1" thickBot="1" x14ac:dyDescent="0.3">
      <c r="A130" s="209"/>
      <c r="B130" s="5"/>
      <c r="C130" s="136"/>
      <c r="D130" s="138"/>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O130" s="5"/>
      <c r="P130" s="5"/>
      <c r="Q130" s="5"/>
      <c r="S130" s="244" t="e">
        <f t="shared" si="4"/>
        <v>#N/A</v>
      </c>
      <c r="T130" s="232" t="e">
        <f t="shared" si="5"/>
        <v>#N/A</v>
      </c>
      <c r="U130" s="232" t="e">
        <f t="shared" si="6"/>
        <v>#N/A</v>
      </c>
      <c r="V130" s="232" t="e">
        <f t="shared" si="7"/>
        <v>#N/A</v>
      </c>
      <c r="W130" s="245" t="e">
        <f>VLOOKUP(E130,'PC Receitas'!$AZ$4:$BB$27,3,FALSE)</f>
        <v>#N/A</v>
      </c>
    </row>
    <row r="131" spans="1:23" s="232" customFormat="1" ht="19.5" customHeight="1" thickTop="1" thickBot="1" x14ac:dyDescent="0.3">
      <c r="A131" s="209"/>
      <c r="B131" s="5"/>
      <c r="C131" s="136"/>
      <c r="D131" s="138"/>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O131" s="5"/>
      <c r="P131" s="5"/>
      <c r="Q131" s="5"/>
      <c r="S131" s="244" t="e">
        <f t="shared" si="4"/>
        <v>#N/A</v>
      </c>
      <c r="T131" s="232" t="e">
        <f t="shared" si="5"/>
        <v>#N/A</v>
      </c>
      <c r="U131" s="232" t="e">
        <f t="shared" si="6"/>
        <v>#N/A</v>
      </c>
      <c r="V131" s="232" t="e">
        <f t="shared" si="7"/>
        <v>#N/A</v>
      </c>
      <c r="W131" s="245" t="e">
        <f>VLOOKUP(E131,'PC Receitas'!$AZ$4:$BB$27,3,FALSE)</f>
        <v>#N/A</v>
      </c>
    </row>
    <row r="132" spans="1:23" s="232" customFormat="1" ht="19.5" customHeight="1" thickTop="1" thickBot="1" x14ac:dyDescent="0.3">
      <c r="A132" s="209"/>
      <c r="B132" s="5"/>
      <c r="C132" s="136"/>
      <c r="D132" s="138"/>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O132" s="5"/>
      <c r="P132" s="5"/>
      <c r="Q132" s="5"/>
      <c r="S132" s="244" t="e">
        <f t="shared" si="4"/>
        <v>#N/A</v>
      </c>
      <c r="T132" s="232" t="e">
        <f t="shared" si="5"/>
        <v>#N/A</v>
      </c>
      <c r="U132" s="232" t="e">
        <f t="shared" si="6"/>
        <v>#N/A</v>
      </c>
      <c r="V132" s="232" t="e">
        <f t="shared" si="7"/>
        <v>#N/A</v>
      </c>
      <c r="W132" s="245" t="e">
        <f>VLOOKUP(E132,'PC Receitas'!$AZ$4:$BB$27,3,FALSE)</f>
        <v>#N/A</v>
      </c>
    </row>
    <row r="133" spans="1:23" s="232" customFormat="1" ht="19.5" customHeight="1" thickTop="1" thickBot="1" x14ac:dyDescent="0.3">
      <c r="A133" s="209"/>
      <c r="B133" s="5"/>
      <c r="C133" s="136"/>
      <c r="D133" s="138"/>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O133" s="5"/>
      <c r="P133" s="5"/>
      <c r="Q133" s="5"/>
      <c r="S133" s="244" t="e">
        <f t="shared" si="4"/>
        <v>#N/A</v>
      </c>
      <c r="T133" s="232" t="e">
        <f t="shared" si="5"/>
        <v>#N/A</v>
      </c>
      <c r="U133" s="232" t="e">
        <f t="shared" si="6"/>
        <v>#N/A</v>
      </c>
      <c r="V133" s="232" t="e">
        <f t="shared" si="7"/>
        <v>#N/A</v>
      </c>
      <c r="W133" s="245" t="e">
        <f>VLOOKUP(E133,'PC Receitas'!$AZ$4:$BB$27,3,FALSE)</f>
        <v>#N/A</v>
      </c>
    </row>
    <row r="134" spans="1:23" s="232" customFormat="1" ht="19.5" customHeight="1" thickTop="1" thickBot="1" x14ac:dyDescent="0.3">
      <c r="A134" s="209"/>
      <c r="B134" s="5"/>
      <c r="C134" s="136"/>
      <c r="D134" s="138"/>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O134" s="5"/>
      <c r="P134" s="5"/>
      <c r="Q134" s="5"/>
      <c r="S134" s="244" t="e">
        <f t="shared" ref="S134:S197" si="8">IF(W134="DESPESAS_COM_RH","Despesa",IF(W134="DESPESAS_OPERACIONAIS","Despesa",IF(W134="DESPESAS_DE_MARKETING","Despesa",IF(W134="IMPOSTOS","Despesa",IF(W134="INVESTIMENTOS","Despesa",IF(W134="DESPESAS_9","Despesas",IF(W134="DESPESAS_10","Despesas",IF(W134="DESPESAS_11","Despesas",IF(W134="DESPESAS_12","Despesas","")))))))))</f>
        <v>#N/A</v>
      </c>
      <c r="T134" s="232" t="e">
        <f t="shared" ref="T134:T197" si="9">IF(W134="DESPESAS_COM_PRODUTOS","Despesa",IF(W134="DESPESAS_COM_SERVICOS","Despesa",IF(W134="DESPESAS_NAO_OPERACIONAIS","Despesa","")))</f>
        <v>#N/A</v>
      </c>
      <c r="U134" s="232" t="e">
        <f t="shared" ref="U134:U197" si="10">IF(W134="RECEITAS_COM_PRODUTO","Receita",IF(W134="RECEITAS_COM_SERVICOS","Receita",IF(W134="RECEITAS_NAO_OPERACIONAIS","Receita",IF(W134="RECEITA_4","Receita",IF(W134="RECEITA_5","Receita",IF(W134="RECEITA_6","Receita",IF(W134="RECEITA_7","Receita",IF(W134="RECEITA_8","Receita",IF(W134="RECEITA_9","Receita",IF(W134="RECEITA_10","Receita",IF(W134="RECEITA_11","Receita",IF(W134="RECEITA_12","Receita",""))))))))))))</f>
        <v>#N/A</v>
      </c>
      <c r="V134" s="232" t="e">
        <f t="shared" ref="V134:V197" si="11">IF(S134&lt;&gt;"",S134,IF(T134&lt;&gt;"",T134,IF(U134&lt;&gt;"",U134,"")))</f>
        <v>#N/A</v>
      </c>
      <c r="W134" s="245" t="e">
        <f>VLOOKUP(E134,'PC Receitas'!$AZ$4:$BB$27,3,FALSE)</f>
        <v>#N/A</v>
      </c>
    </row>
    <row r="135" spans="1:23" s="232" customFormat="1" ht="19.5" customHeight="1" thickTop="1" thickBot="1" x14ac:dyDescent="0.3">
      <c r="A135" s="209"/>
      <c r="B135" s="5"/>
      <c r="C135" s="136"/>
      <c r="D135" s="138"/>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O135" s="5"/>
      <c r="P135" s="5"/>
      <c r="Q135" s="5"/>
      <c r="S135" s="244" t="e">
        <f t="shared" si="8"/>
        <v>#N/A</v>
      </c>
      <c r="T135" s="232" t="e">
        <f t="shared" si="9"/>
        <v>#N/A</v>
      </c>
      <c r="U135" s="232" t="e">
        <f t="shared" si="10"/>
        <v>#N/A</v>
      </c>
      <c r="V135" s="232" t="e">
        <f t="shared" si="11"/>
        <v>#N/A</v>
      </c>
      <c r="W135" s="245" t="e">
        <f>VLOOKUP(E135,'PC Receitas'!$AZ$4:$BB$27,3,FALSE)</f>
        <v>#N/A</v>
      </c>
    </row>
    <row r="136" spans="1:23" s="232" customFormat="1" ht="19.5" customHeight="1" thickTop="1" thickBot="1" x14ac:dyDescent="0.3">
      <c r="A136" s="209"/>
      <c r="B136" s="5"/>
      <c r="C136" s="136"/>
      <c r="D136" s="138"/>
      <c r="E136" s="43"/>
      <c r="F136" s="195"/>
      <c r="G136" s="43"/>
      <c r="H136" s="43"/>
      <c r="I136" s="43"/>
      <c r="J136" s="228"/>
      <c r="K136" s="228"/>
      <c r="L136" s="44"/>
      <c r="M136" s="122"/>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O136" s="5"/>
      <c r="P136" s="5"/>
      <c r="Q136" s="5"/>
      <c r="S136" s="244" t="e">
        <f t="shared" si="8"/>
        <v>#N/A</v>
      </c>
      <c r="T136" s="232" t="e">
        <f t="shared" si="9"/>
        <v>#N/A</v>
      </c>
      <c r="U136" s="232" t="e">
        <f t="shared" si="10"/>
        <v>#N/A</v>
      </c>
      <c r="V136" s="232" t="e">
        <f t="shared" si="11"/>
        <v>#N/A</v>
      </c>
      <c r="W136" s="245" t="e">
        <f>VLOOKUP(E136,'PC Receitas'!$AZ$4:$BB$27,3,FALSE)</f>
        <v>#N/A</v>
      </c>
    </row>
    <row r="137" spans="1:23" s="232" customFormat="1" ht="19.5" customHeight="1" thickTop="1" thickBot="1" x14ac:dyDescent="0.3">
      <c r="A137" s="209"/>
      <c r="B137" s="5"/>
      <c r="C137" s="136"/>
      <c r="D137" s="138"/>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O137" s="5"/>
      <c r="P137" s="5"/>
      <c r="Q137" s="5"/>
      <c r="S137" s="244" t="e">
        <f t="shared" si="8"/>
        <v>#N/A</v>
      </c>
      <c r="T137" s="232" t="e">
        <f t="shared" si="9"/>
        <v>#N/A</v>
      </c>
      <c r="U137" s="232" t="e">
        <f t="shared" si="10"/>
        <v>#N/A</v>
      </c>
      <c r="V137" s="232" t="e">
        <f t="shared" si="11"/>
        <v>#N/A</v>
      </c>
      <c r="W137" s="245" t="e">
        <f>VLOOKUP(E137,'PC Receitas'!$AZ$4:$BB$27,3,FALSE)</f>
        <v>#N/A</v>
      </c>
    </row>
    <row r="138" spans="1:23" s="232" customFormat="1" ht="19.5" customHeight="1" thickTop="1" thickBot="1" x14ac:dyDescent="0.3">
      <c r="A138" s="209"/>
      <c r="B138" s="5"/>
      <c r="C138" s="136"/>
      <c r="D138" s="138"/>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O138" s="5"/>
      <c r="P138" s="5"/>
      <c r="Q138" s="5"/>
      <c r="S138" s="244" t="e">
        <f t="shared" si="8"/>
        <v>#N/A</v>
      </c>
      <c r="T138" s="232" t="e">
        <f t="shared" si="9"/>
        <v>#N/A</v>
      </c>
      <c r="U138" s="232" t="e">
        <f t="shared" si="10"/>
        <v>#N/A</v>
      </c>
      <c r="V138" s="232" t="e">
        <f t="shared" si="11"/>
        <v>#N/A</v>
      </c>
      <c r="W138" s="245" t="e">
        <f>VLOOKUP(E138,'PC Receitas'!$AZ$4:$BB$27,3,FALSE)</f>
        <v>#N/A</v>
      </c>
    </row>
    <row r="139" spans="1:23" s="232" customFormat="1" ht="19.5" customHeight="1" thickTop="1" thickBot="1" x14ac:dyDescent="0.3">
      <c r="A139" s="209"/>
      <c r="B139" s="5"/>
      <c r="C139" s="136"/>
      <c r="D139" s="138"/>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O139" s="5"/>
      <c r="P139" s="5"/>
      <c r="Q139" s="5"/>
      <c r="S139" s="244" t="e">
        <f t="shared" si="8"/>
        <v>#N/A</v>
      </c>
      <c r="T139" s="232" t="e">
        <f t="shared" si="9"/>
        <v>#N/A</v>
      </c>
      <c r="U139" s="232" t="e">
        <f t="shared" si="10"/>
        <v>#N/A</v>
      </c>
      <c r="V139" s="232" t="e">
        <f t="shared" si="11"/>
        <v>#N/A</v>
      </c>
      <c r="W139" s="245" t="e">
        <f>VLOOKUP(E139,'PC Receitas'!$AZ$4:$BB$27,3,FALSE)</f>
        <v>#N/A</v>
      </c>
    </row>
    <row r="140" spans="1:23" s="232" customFormat="1" ht="19.5" customHeight="1" thickTop="1" thickBot="1" x14ac:dyDescent="0.3">
      <c r="A140" s="209"/>
      <c r="B140" s="5"/>
      <c r="C140" s="136"/>
      <c r="D140" s="138"/>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O140" s="5"/>
      <c r="P140" s="5"/>
      <c r="Q140" s="5"/>
      <c r="S140" s="244" t="e">
        <f t="shared" si="8"/>
        <v>#N/A</v>
      </c>
      <c r="T140" s="232" t="e">
        <f t="shared" si="9"/>
        <v>#N/A</v>
      </c>
      <c r="U140" s="232" t="e">
        <f t="shared" si="10"/>
        <v>#N/A</v>
      </c>
      <c r="V140" s="232" t="e">
        <f t="shared" si="11"/>
        <v>#N/A</v>
      </c>
      <c r="W140" s="245" t="e">
        <f>VLOOKUP(E140,'PC Receitas'!$AZ$4:$BB$27,3,FALSE)</f>
        <v>#N/A</v>
      </c>
    </row>
    <row r="141" spans="1:23" s="232" customFormat="1" ht="19.5" customHeight="1" thickTop="1" thickBot="1" x14ac:dyDescent="0.3">
      <c r="A141" s="209"/>
      <c r="B141" s="5"/>
      <c r="C141" s="136"/>
      <c r="D141" s="138"/>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O141" s="5"/>
      <c r="P141" s="5"/>
      <c r="Q141" s="5"/>
      <c r="S141" s="244" t="e">
        <f t="shared" si="8"/>
        <v>#N/A</v>
      </c>
      <c r="T141" s="232" t="e">
        <f t="shared" si="9"/>
        <v>#N/A</v>
      </c>
      <c r="U141" s="232" t="e">
        <f t="shared" si="10"/>
        <v>#N/A</v>
      </c>
      <c r="V141" s="232" t="e">
        <f t="shared" si="11"/>
        <v>#N/A</v>
      </c>
      <c r="W141" s="245" t="e">
        <f>VLOOKUP(E141,'PC Receitas'!$AZ$4:$BB$27,3,FALSE)</f>
        <v>#N/A</v>
      </c>
    </row>
    <row r="142" spans="1:23" s="232" customFormat="1" ht="19.5" customHeight="1" thickTop="1" thickBot="1" x14ac:dyDescent="0.3">
      <c r="A142" s="209"/>
      <c r="B142" s="5"/>
      <c r="C142" s="136"/>
      <c r="D142" s="138"/>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O142" s="5"/>
      <c r="P142" s="5"/>
      <c r="Q142" s="5"/>
      <c r="S142" s="244" t="e">
        <f t="shared" si="8"/>
        <v>#N/A</v>
      </c>
      <c r="T142" s="232" t="e">
        <f t="shared" si="9"/>
        <v>#N/A</v>
      </c>
      <c r="U142" s="232" t="e">
        <f t="shared" si="10"/>
        <v>#N/A</v>
      </c>
      <c r="V142" s="232" t="e">
        <f t="shared" si="11"/>
        <v>#N/A</v>
      </c>
      <c r="W142" s="245" t="e">
        <f>VLOOKUP(E142,'PC Receitas'!$AZ$4:$BB$27,3,FALSE)</f>
        <v>#N/A</v>
      </c>
    </row>
    <row r="143" spans="1:23" s="232" customFormat="1" ht="19.5" customHeight="1" thickTop="1" thickBot="1" x14ac:dyDescent="0.3">
      <c r="A143" s="209"/>
      <c r="B143" s="5"/>
      <c r="C143" s="136"/>
      <c r="D143" s="138"/>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O143" s="5"/>
      <c r="P143" s="5"/>
      <c r="Q143" s="5"/>
      <c r="S143" s="244" t="e">
        <f t="shared" si="8"/>
        <v>#N/A</v>
      </c>
      <c r="T143" s="232" t="e">
        <f t="shared" si="9"/>
        <v>#N/A</v>
      </c>
      <c r="U143" s="232" t="e">
        <f t="shared" si="10"/>
        <v>#N/A</v>
      </c>
      <c r="V143" s="232" t="e">
        <f t="shared" si="11"/>
        <v>#N/A</v>
      </c>
      <c r="W143" s="245" t="e">
        <f>VLOOKUP(E143,'PC Receitas'!$AZ$4:$BB$27,3,FALSE)</f>
        <v>#N/A</v>
      </c>
    </row>
    <row r="144" spans="1:23" s="232" customFormat="1" ht="19.5" customHeight="1" thickTop="1" thickBot="1" x14ac:dyDescent="0.3">
      <c r="A144" s="209"/>
      <c r="B144" s="5"/>
      <c r="C144" s="136"/>
      <c r="D144" s="138"/>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O144" s="5"/>
      <c r="P144" s="5"/>
      <c r="Q144" s="5"/>
      <c r="S144" s="244" t="e">
        <f t="shared" si="8"/>
        <v>#N/A</v>
      </c>
      <c r="T144" s="232" t="e">
        <f t="shared" si="9"/>
        <v>#N/A</v>
      </c>
      <c r="U144" s="232" t="e">
        <f t="shared" si="10"/>
        <v>#N/A</v>
      </c>
      <c r="V144" s="232" t="e">
        <f t="shared" si="11"/>
        <v>#N/A</v>
      </c>
      <c r="W144" s="245" t="e">
        <f>VLOOKUP(E144,'PC Receitas'!$AZ$4:$BB$27,3,FALSE)</f>
        <v>#N/A</v>
      </c>
    </row>
    <row r="145" spans="1:23" s="232" customFormat="1" ht="19.5" customHeight="1" thickTop="1" thickBot="1" x14ac:dyDescent="0.3">
      <c r="A145" s="209"/>
      <c r="B145" s="5"/>
      <c r="C145" s="136"/>
      <c r="D145" s="138"/>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O145" s="5"/>
      <c r="P145" s="5"/>
      <c r="Q145" s="5"/>
      <c r="S145" s="244" t="e">
        <f t="shared" si="8"/>
        <v>#N/A</v>
      </c>
      <c r="T145" s="232" t="e">
        <f t="shared" si="9"/>
        <v>#N/A</v>
      </c>
      <c r="U145" s="232" t="e">
        <f t="shared" si="10"/>
        <v>#N/A</v>
      </c>
      <c r="V145" s="232" t="e">
        <f t="shared" si="11"/>
        <v>#N/A</v>
      </c>
      <c r="W145" s="245" t="e">
        <f>VLOOKUP(E145,'PC Receitas'!$AZ$4:$BB$27,3,FALSE)</f>
        <v>#N/A</v>
      </c>
    </row>
    <row r="146" spans="1:23" s="232" customFormat="1" ht="19.5" customHeight="1" thickTop="1" thickBot="1" x14ac:dyDescent="0.3">
      <c r="A146" s="209"/>
      <c r="B146" s="5"/>
      <c r="C146" s="136"/>
      <c r="D146" s="138"/>
      <c r="E146" s="43"/>
      <c r="F146" s="195"/>
      <c r="G146" s="43"/>
      <c r="H146" s="43"/>
      <c r="I146" s="43"/>
      <c r="J146" s="228"/>
      <c r="K146" s="228"/>
      <c r="L146" s="44"/>
      <c r="M146" s="122"/>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O146" s="5"/>
      <c r="P146" s="5"/>
      <c r="Q146" s="5"/>
      <c r="S146" s="244" t="e">
        <f t="shared" si="8"/>
        <v>#N/A</v>
      </c>
      <c r="T146" s="232" t="e">
        <f t="shared" si="9"/>
        <v>#N/A</v>
      </c>
      <c r="U146" s="232" t="e">
        <f t="shared" si="10"/>
        <v>#N/A</v>
      </c>
      <c r="V146" s="232" t="e">
        <f t="shared" si="11"/>
        <v>#N/A</v>
      </c>
      <c r="W146" s="245" t="e">
        <f>VLOOKUP(E146,'PC Receitas'!$AZ$4:$BB$27,3,FALSE)</f>
        <v>#N/A</v>
      </c>
    </row>
    <row r="147" spans="1:23" s="232" customFormat="1" ht="19.5" customHeight="1" thickTop="1" thickBot="1" x14ac:dyDescent="0.3">
      <c r="A147" s="209"/>
      <c r="B147" s="5"/>
      <c r="C147" s="136"/>
      <c r="D147" s="138"/>
      <c r="E147" s="43"/>
      <c r="F147" s="195"/>
      <c r="G147" s="43"/>
      <c r="H147" s="43"/>
      <c r="I147" s="43"/>
      <c r="J147" s="228"/>
      <c r="K147" s="228"/>
      <c r="L147" s="44"/>
      <c r="M147" s="122"/>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O147" s="5"/>
      <c r="P147" s="5"/>
      <c r="Q147" s="5"/>
      <c r="S147" s="244" t="e">
        <f t="shared" si="8"/>
        <v>#N/A</v>
      </c>
      <c r="T147" s="232" t="e">
        <f t="shared" si="9"/>
        <v>#N/A</v>
      </c>
      <c r="U147" s="232" t="e">
        <f t="shared" si="10"/>
        <v>#N/A</v>
      </c>
      <c r="V147" s="232" t="e">
        <f t="shared" si="11"/>
        <v>#N/A</v>
      </c>
      <c r="W147" s="245" t="e">
        <f>VLOOKUP(E147,'PC Receitas'!$AZ$4:$BB$27,3,FALSE)</f>
        <v>#N/A</v>
      </c>
    </row>
    <row r="148" spans="1:23" s="232" customFormat="1" ht="19.5" customHeight="1" thickTop="1" thickBot="1" x14ac:dyDescent="0.3">
      <c r="A148" s="209"/>
      <c r="B148" s="5"/>
      <c r="C148" s="136"/>
      <c r="D148" s="138"/>
      <c r="E148" s="43"/>
      <c r="F148" s="195"/>
      <c r="G148" s="43"/>
      <c r="H148" s="43"/>
      <c r="I148" s="43"/>
      <c r="J148" s="228"/>
      <c r="K148" s="228"/>
      <c r="L148" s="44"/>
      <c r="M148" s="122"/>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O148" s="5"/>
      <c r="P148" s="5"/>
      <c r="Q148" s="5"/>
      <c r="S148" s="244" t="e">
        <f t="shared" si="8"/>
        <v>#N/A</v>
      </c>
      <c r="T148" s="232" t="e">
        <f t="shared" si="9"/>
        <v>#N/A</v>
      </c>
      <c r="U148" s="232" t="e">
        <f t="shared" si="10"/>
        <v>#N/A</v>
      </c>
      <c r="V148" s="232" t="e">
        <f t="shared" si="11"/>
        <v>#N/A</v>
      </c>
      <c r="W148" s="245" t="e">
        <f>VLOOKUP(E148,'PC Receitas'!$AZ$4:$BB$27,3,FALSE)</f>
        <v>#N/A</v>
      </c>
    </row>
    <row r="149" spans="1:23" s="232" customFormat="1" ht="19.5" customHeight="1" thickTop="1" thickBot="1" x14ac:dyDescent="0.3">
      <c r="A149" s="209"/>
      <c r="B149" s="5"/>
      <c r="C149" s="136"/>
      <c r="D149" s="138"/>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O149" s="5"/>
      <c r="P149" s="5"/>
      <c r="Q149" s="5"/>
      <c r="S149" s="244" t="e">
        <f t="shared" si="8"/>
        <v>#N/A</v>
      </c>
      <c r="T149" s="232" t="e">
        <f t="shared" si="9"/>
        <v>#N/A</v>
      </c>
      <c r="U149" s="232" t="e">
        <f t="shared" si="10"/>
        <v>#N/A</v>
      </c>
      <c r="V149" s="232" t="e">
        <f t="shared" si="11"/>
        <v>#N/A</v>
      </c>
      <c r="W149" s="245" t="e">
        <f>VLOOKUP(E149,'PC Receitas'!$AZ$4:$BB$27,3,FALSE)</f>
        <v>#N/A</v>
      </c>
    </row>
    <row r="150" spans="1:23" s="232" customFormat="1" ht="19.5" customHeight="1" thickTop="1" thickBot="1" x14ac:dyDescent="0.3">
      <c r="A150" s="209"/>
      <c r="B150" s="5"/>
      <c r="C150" s="136"/>
      <c r="D150" s="138"/>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O150" s="5"/>
      <c r="P150" s="5"/>
      <c r="Q150" s="5"/>
      <c r="S150" s="244" t="e">
        <f t="shared" si="8"/>
        <v>#N/A</v>
      </c>
      <c r="T150" s="232" t="e">
        <f t="shared" si="9"/>
        <v>#N/A</v>
      </c>
      <c r="U150" s="232" t="e">
        <f t="shared" si="10"/>
        <v>#N/A</v>
      </c>
      <c r="V150" s="232" t="e">
        <f t="shared" si="11"/>
        <v>#N/A</v>
      </c>
      <c r="W150" s="245" t="e">
        <f>VLOOKUP(E150,'PC Receitas'!$AZ$4:$BB$27,3,FALSE)</f>
        <v>#N/A</v>
      </c>
    </row>
    <row r="151" spans="1:23" s="232" customFormat="1" ht="19.5" customHeight="1" thickTop="1" thickBot="1" x14ac:dyDescent="0.3">
      <c r="A151" s="209"/>
      <c r="B151" s="5"/>
      <c r="C151" s="136"/>
      <c r="D151" s="138"/>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O151" s="5"/>
      <c r="P151" s="5"/>
      <c r="Q151" s="5"/>
      <c r="S151" s="244" t="e">
        <f t="shared" si="8"/>
        <v>#N/A</v>
      </c>
      <c r="T151" s="232" t="e">
        <f t="shared" si="9"/>
        <v>#N/A</v>
      </c>
      <c r="U151" s="232" t="e">
        <f t="shared" si="10"/>
        <v>#N/A</v>
      </c>
      <c r="V151" s="232" t="e">
        <f t="shared" si="11"/>
        <v>#N/A</v>
      </c>
      <c r="W151" s="245" t="e">
        <f>VLOOKUP(E151,'PC Receitas'!$AZ$4:$BB$27,3,FALSE)</f>
        <v>#N/A</v>
      </c>
    </row>
    <row r="152" spans="1:23" s="232" customFormat="1" ht="19.5" customHeight="1" thickTop="1" thickBot="1" x14ac:dyDescent="0.3">
      <c r="A152" s="209"/>
      <c r="B152" s="5"/>
      <c r="C152" s="136"/>
      <c r="D152" s="138"/>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O152" s="5"/>
      <c r="P152" s="5"/>
      <c r="Q152" s="5"/>
      <c r="S152" s="244" t="e">
        <f t="shared" si="8"/>
        <v>#N/A</v>
      </c>
      <c r="T152" s="232" t="e">
        <f t="shared" si="9"/>
        <v>#N/A</v>
      </c>
      <c r="U152" s="232" t="e">
        <f t="shared" si="10"/>
        <v>#N/A</v>
      </c>
      <c r="V152" s="232" t="e">
        <f t="shared" si="11"/>
        <v>#N/A</v>
      </c>
      <c r="W152" s="245" t="e">
        <f>VLOOKUP(E152,'PC Receitas'!$AZ$4:$BB$27,3,FALSE)</f>
        <v>#N/A</v>
      </c>
    </row>
    <row r="153" spans="1:23" s="232" customFormat="1" ht="19.5" customHeight="1" thickTop="1" thickBot="1" x14ac:dyDescent="0.3">
      <c r="A153" s="209"/>
      <c r="B153" s="5"/>
      <c r="C153" s="136"/>
      <c r="D153" s="138"/>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O153" s="5"/>
      <c r="P153" s="5"/>
      <c r="Q153" s="5"/>
      <c r="S153" s="244" t="e">
        <f t="shared" si="8"/>
        <v>#N/A</v>
      </c>
      <c r="T153" s="232" t="e">
        <f t="shared" si="9"/>
        <v>#N/A</v>
      </c>
      <c r="U153" s="232" t="e">
        <f t="shared" si="10"/>
        <v>#N/A</v>
      </c>
      <c r="V153" s="232" t="e">
        <f t="shared" si="11"/>
        <v>#N/A</v>
      </c>
      <c r="W153" s="245" t="e">
        <f>VLOOKUP(E153,'PC Receitas'!$AZ$4:$BB$27,3,FALSE)</f>
        <v>#N/A</v>
      </c>
    </row>
    <row r="154" spans="1:23" s="232" customFormat="1" ht="19.5" customHeight="1" thickTop="1" thickBot="1" x14ac:dyDescent="0.3">
      <c r="A154" s="209"/>
      <c r="B154" s="5"/>
      <c r="C154" s="136"/>
      <c r="D154" s="138"/>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O154" s="5"/>
      <c r="P154" s="5"/>
      <c r="Q154" s="5"/>
      <c r="S154" s="244" t="e">
        <f t="shared" si="8"/>
        <v>#N/A</v>
      </c>
      <c r="T154" s="232" t="e">
        <f t="shared" si="9"/>
        <v>#N/A</v>
      </c>
      <c r="U154" s="232" t="e">
        <f t="shared" si="10"/>
        <v>#N/A</v>
      </c>
      <c r="V154" s="232" t="e">
        <f t="shared" si="11"/>
        <v>#N/A</v>
      </c>
      <c r="W154" s="245" t="e">
        <f>VLOOKUP(E154,'PC Receitas'!$AZ$4:$BB$27,3,FALSE)</f>
        <v>#N/A</v>
      </c>
    </row>
    <row r="155" spans="1:23" s="232" customFormat="1" ht="19.5" customHeight="1" thickTop="1" thickBot="1" x14ac:dyDescent="0.3">
      <c r="A155" s="209"/>
      <c r="B155" s="5"/>
      <c r="C155" s="136"/>
      <c r="D155" s="138"/>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O155" s="5"/>
      <c r="P155" s="5"/>
      <c r="Q155" s="5"/>
      <c r="S155" s="244" t="e">
        <f t="shared" si="8"/>
        <v>#N/A</v>
      </c>
      <c r="T155" s="232" t="e">
        <f t="shared" si="9"/>
        <v>#N/A</v>
      </c>
      <c r="U155" s="232" t="e">
        <f t="shared" si="10"/>
        <v>#N/A</v>
      </c>
      <c r="V155" s="232" t="e">
        <f t="shared" si="11"/>
        <v>#N/A</v>
      </c>
      <c r="W155" s="245" t="e">
        <f>VLOOKUP(E155,'PC Receitas'!$AZ$4:$BB$27,3,FALSE)</f>
        <v>#N/A</v>
      </c>
    </row>
    <row r="156" spans="1:23" s="232" customFormat="1" ht="19.5" customHeight="1" thickTop="1" thickBot="1" x14ac:dyDescent="0.3">
      <c r="A156" s="209"/>
      <c r="B156" s="5"/>
      <c r="C156" s="136"/>
      <c r="D156" s="138"/>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O156" s="5"/>
      <c r="P156" s="5"/>
      <c r="Q156" s="5"/>
      <c r="S156" s="244" t="e">
        <f t="shared" si="8"/>
        <v>#N/A</v>
      </c>
      <c r="T156" s="232" t="e">
        <f t="shared" si="9"/>
        <v>#N/A</v>
      </c>
      <c r="U156" s="232" t="e">
        <f t="shared" si="10"/>
        <v>#N/A</v>
      </c>
      <c r="V156" s="232" t="e">
        <f t="shared" si="11"/>
        <v>#N/A</v>
      </c>
      <c r="W156" s="245" t="e">
        <f>VLOOKUP(E156,'PC Receitas'!$AZ$4:$BB$27,3,FALSE)</f>
        <v>#N/A</v>
      </c>
    </row>
    <row r="157" spans="1:23" s="232" customFormat="1" ht="19.5" customHeight="1" thickTop="1" thickBot="1" x14ac:dyDescent="0.3">
      <c r="A157" s="209"/>
      <c r="B157" s="5"/>
      <c r="C157" s="136"/>
      <c r="D157" s="138"/>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O157" s="5"/>
      <c r="P157" s="5"/>
      <c r="Q157" s="5"/>
      <c r="S157" s="244" t="e">
        <f t="shared" si="8"/>
        <v>#N/A</v>
      </c>
      <c r="T157" s="232" t="e">
        <f t="shared" si="9"/>
        <v>#N/A</v>
      </c>
      <c r="U157" s="232" t="e">
        <f t="shared" si="10"/>
        <v>#N/A</v>
      </c>
      <c r="V157" s="232" t="e">
        <f t="shared" si="11"/>
        <v>#N/A</v>
      </c>
      <c r="W157" s="245" t="e">
        <f>VLOOKUP(E157,'PC Receitas'!$AZ$4:$BB$27,3,FALSE)</f>
        <v>#N/A</v>
      </c>
    </row>
    <row r="158" spans="1:23" s="232" customFormat="1" ht="19.5" customHeight="1" thickTop="1" thickBot="1" x14ac:dyDescent="0.3">
      <c r="A158" s="209"/>
      <c r="B158" s="5"/>
      <c r="C158" s="136"/>
      <c r="D158" s="138"/>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O158" s="5"/>
      <c r="P158" s="5"/>
      <c r="Q158" s="5"/>
      <c r="S158" s="244" t="e">
        <f t="shared" si="8"/>
        <v>#N/A</v>
      </c>
      <c r="T158" s="232" t="e">
        <f t="shared" si="9"/>
        <v>#N/A</v>
      </c>
      <c r="U158" s="232" t="e">
        <f t="shared" si="10"/>
        <v>#N/A</v>
      </c>
      <c r="V158" s="232" t="e">
        <f t="shared" si="11"/>
        <v>#N/A</v>
      </c>
      <c r="W158" s="245" t="e">
        <f>VLOOKUP(E158,'PC Receitas'!$AZ$4:$BB$27,3,FALSE)</f>
        <v>#N/A</v>
      </c>
    </row>
    <row r="159" spans="1:23" s="232" customFormat="1" ht="19.5" customHeight="1" thickTop="1" thickBot="1" x14ac:dyDescent="0.3">
      <c r="A159" s="209"/>
      <c r="B159" s="5"/>
      <c r="C159" s="136"/>
      <c r="D159" s="138"/>
      <c r="E159" s="43"/>
      <c r="F159" s="195"/>
      <c r="G159" s="43"/>
      <c r="H159" s="43"/>
      <c r="I159" s="43"/>
      <c r="J159" s="228"/>
      <c r="K159" s="228"/>
      <c r="L159" s="44"/>
      <c r="M159" s="122"/>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O159" s="5"/>
      <c r="P159" s="5"/>
      <c r="Q159" s="5"/>
      <c r="S159" s="244" t="e">
        <f t="shared" si="8"/>
        <v>#N/A</v>
      </c>
      <c r="T159" s="232" t="e">
        <f t="shared" si="9"/>
        <v>#N/A</v>
      </c>
      <c r="U159" s="232" t="e">
        <f t="shared" si="10"/>
        <v>#N/A</v>
      </c>
      <c r="V159" s="232" t="e">
        <f t="shared" si="11"/>
        <v>#N/A</v>
      </c>
      <c r="W159" s="245" t="e">
        <f>VLOOKUP(E159,'PC Receitas'!$AZ$4:$BB$27,3,FALSE)</f>
        <v>#N/A</v>
      </c>
    </row>
    <row r="160" spans="1:23" s="232" customFormat="1" ht="19.5" customHeight="1" thickTop="1" thickBot="1" x14ac:dyDescent="0.3">
      <c r="A160" s="209"/>
      <c r="B160" s="5"/>
      <c r="C160" s="136"/>
      <c r="D160" s="138"/>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O160" s="5"/>
      <c r="P160" s="5"/>
      <c r="Q160" s="5"/>
      <c r="S160" s="244" t="e">
        <f t="shared" si="8"/>
        <v>#N/A</v>
      </c>
      <c r="T160" s="232" t="e">
        <f t="shared" si="9"/>
        <v>#N/A</v>
      </c>
      <c r="U160" s="232" t="e">
        <f t="shared" si="10"/>
        <v>#N/A</v>
      </c>
      <c r="V160" s="232" t="e">
        <f t="shared" si="11"/>
        <v>#N/A</v>
      </c>
      <c r="W160" s="245" t="e">
        <f>VLOOKUP(E160,'PC Receitas'!$AZ$4:$BB$27,3,FALSE)</f>
        <v>#N/A</v>
      </c>
    </row>
    <row r="161" spans="1:23" s="232" customFormat="1" ht="19.5" customHeight="1" thickTop="1" thickBot="1" x14ac:dyDescent="0.3">
      <c r="A161" s="209"/>
      <c r="B161" s="5"/>
      <c r="C161" s="136"/>
      <c r="D161" s="138"/>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O161" s="5"/>
      <c r="P161" s="5"/>
      <c r="Q161" s="5"/>
      <c r="S161" s="244" t="e">
        <f t="shared" si="8"/>
        <v>#N/A</v>
      </c>
      <c r="T161" s="232" t="e">
        <f t="shared" si="9"/>
        <v>#N/A</v>
      </c>
      <c r="U161" s="232" t="e">
        <f t="shared" si="10"/>
        <v>#N/A</v>
      </c>
      <c r="V161" s="232" t="e">
        <f t="shared" si="11"/>
        <v>#N/A</v>
      </c>
      <c r="W161" s="245" t="e">
        <f>VLOOKUP(E161,'PC Receitas'!$AZ$4:$BB$27,3,FALSE)</f>
        <v>#N/A</v>
      </c>
    </row>
    <row r="162" spans="1:23" s="232" customFormat="1" ht="19.5" customHeight="1" thickTop="1" thickBot="1" x14ac:dyDescent="0.3">
      <c r="A162" s="209"/>
      <c r="B162" s="5"/>
      <c r="C162" s="136"/>
      <c r="D162" s="138"/>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O162" s="5"/>
      <c r="P162" s="5"/>
      <c r="Q162" s="5"/>
      <c r="S162" s="244" t="e">
        <f t="shared" si="8"/>
        <v>#N/A</v>
      </c>
      <c r="T162" s="232" t="e">
        <f t="shared" si="9"/>
        <v>#N/A</v>
      </c>
      <c r="U162" s="232" t="e">
        <f t="shared" si="10"/>
        <v>#N/A</v>
      </c>
      <c r="V162" s="232" t="e">
        <f t="shared" si="11"/>
        <v>#N/A</v>
      </c>
      <c r="W162" s="245" t="e">
        <f>VLOOKUP(E162,'PC Receitas'!$AZ$4:$BB$27,3,FALSE)</f>
        <v>#N/A</v>
      </c>
    </row>
    <row r="163" spans="1:23" s="232" customFormat="1" ht="19.5" customHeight="1" thickTop="1" thickBot="1" x14ac:dyDescent="0.3">
      <c r="A163" s="209"/>
      <c r="B163" s="5"/>
      <c r="C163" s="136"/>
      <c r="D163" s="138"/>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O163" s="5"/>
      <c r="P163" s="5"/>
      <c r="Q163" s="5"/>
      <c r="S163" s="244" t="e">
        <f t="shared" si="8"/>
        <v>#N/A</v>
      </c>
      <c r="T163" s="232" t="e">
        <f t="shared" si="9"/>
        <v>#N/A</v>
      </c>
      <c r="U163" s="232" t="e">
        <f t="shared" si="10"/>
        <v>#N/A</v>
      </c>
      <c r="V163" s="232" t="e">
        <f t="shared" si="11"/>
        <v>#N/A</v>
      </c>
      <c r="W163" s="245" t="e">
        <f>VLOOKUP(E163,'PC Receitas'!$AZ$4:$BB$27,3,FALSE)</f>
        <v>#N/A</v>
      </c>
    </row>
    <row r="164" spans="1:23" s="232" customFormat="1" ht="19.5" customHeight="1" thickTop="1" thickBot="1" x14ac:dyDescent="0.3">
      <c r="A164" s="209"/>
      <c r="B164" s="5"/>
      <c r="C164" s="136"/>
      <c r="D164" s="138"/>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O164" s="5"/>
      <c r="P164" s="5"/>
      <c r="Q164" s="5"/>
      <c r="S164" s="244" t="e">
        <f t="shared" si="8"/>
        <v>#N/A</v>
      </c>
      <c r="T164" s="232" t="e">
        <f t="shared" si="9"/>
        <v>#N/A</v>
      </c>
      <c r="U164" s="232" t="e">
        <f t="shared" si="10"/>
        <v>#N/A</v>
      </c>
      <c r="V164" s="232" t="e">
        <f t="shared" si="11"/>
        <v>#N/A</v>
      </c>
      <c r="W164" s="245" t="e">
        <f>VLOOKUP(E164,'PC Receitas'!$AZ$4:$BB$27,3,FALSE)</f>
        <v>#N/A</v>
      </c>
    </row>
    <row r="165" spans="1:23" s="232" customFormat="1" ht="19.5" customHeight="1" thickTop="1" thickBot="1" x14ac:dyDescent="0.3">
      <c r="A165" s="209"/>
      <c r="B165" s="5"/>
      <c r="C165" s="136"/>
      <c r="D165" s="138"/>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O165" s="5"/>
      <c r="P165" s="5"/>
      <c r="Q165" s="5"/>
      <c r="S165" s="244" t="e">
        <f t="shared" si="8"/>
        <v>#N/A</v>
      </c>
      <c r="T165" s="232" t="e">
        <f t="shared" si="9"/>
        <v>#N/A</v>
      </c>
      <c r="U165" s="232" t="e">
        <f t="shared" si="10"/>
        <v>#N/A</v>
      </c>
      <c r="V165" s="232" t="e">
        <f t="shared" si="11"/>
        <v>#N/A</v>
      </c>
      <c r="W165" s="245" t="e">
        <f>VLOOKUP(E165,'PC Receitas'!$AZ$4:$BB$27,3,FALSE)</f>
        <v>#N/A</v>
      </c>
    </row>
    <row r="166" spans="1:23" s="232" customFormat="1" ht="19.5" customHeight="1" thickTop="1" thickBot="1" x14ac:dyDescent="0.3">
      <c r="A166" s="209"/>
      <c r="B166" s="5"/>
      <c r="C166" s="136"/>
      <c r="D166" s="138"/>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O166" s="5"/>
      <c r="P166" s="5"/>
      <c r="Q166" s="5"/>
      <c r="S166" s="244" t="e">
        <f t="shared" si="8"/>
        <v>#N/A</v>
      </c>
      <c r="T166" s="232" t="e">
        <f t="shared" si="9"/>
        <v>#N/A</v>
      </c>
      <c r="U166" s="232" t="e">
        <f t="shared" si="10"/>
        <v>#N/A</v>
      </c>
      <c r="V166" s="232" t="e">
        <f t="shared" si="11"/>
        <v>#N/A</v>
      </c>
      <c r="W166" s="245" t="e">
        <f>VLOOKUP(E166,'PC Receitas'!$AZ$4:$BB$27,3,FALSE)</f>
        <v>#N/A</v>
      </c>
    </row>
    <row r="167" spans="1:23" s="232" customFormat="1" ht="19.5" customHeight="1" thickTop="1" thickBot="1" x14ac:dyDescent="0.3">
      <c r="A167" s="209"/>
      <c r="B167" s="5"/>
      <c r="C167" s="136"/>
      <c r="D167" s="138"/>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O167" s="5"/>
      <c r="P167" s="5"/>
      <c r="Q167" s="5"/>
      <c r="S167" s="244" t="e">
        <f t="shared" si="8"/>
        <v>#N/A</v>
      </c>
      <c r="T167" s="232" t="e">
        <f t="shared" si="9"/>
        <v>#N/A</v>
      </c>
      <c r="U167" s="232" t="e">
        <f t="shared" si="10"/>
        <v>#N/A</v>
      </c>
      <c r="V167" s="232" t="e">
        <f t="shared" si="11"/>
        <v>#N/A</v>
      </c>
      <c r="W167" s="245" t="e">
        <f>VLOOKUP(E167,'PC Receitas'!$AZ$4:$BB$27,3,FALSE)</f>
        <v>#N/A</v>
      </c>
    </row>
    <row r="168" spans="1:23" s="232" customFormat="1" ht="19.5" customHeight="1" thickTop="1" thickBot="1" x14ac:dyDescent="0.3">
      <c r="A168" s="209"/>
      <c r="B168" s="5"/>
      <c r="C168" s="136"/>
      <c r="D168" s="138"/>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O168" s="5"/>
      <c r="P168" s="5"/>
      <c r="Q168" s="5"/>
      <c r="S168" s="244" t="e">
        <f t="shared" si="8"/>
        <v>#N/A</v>
      </c>
      <c r="T168" s="232" t="e">
        <f t="shared" si="9"/>
        <v>#N/A</v>
      </c>
      <c r="U168" s="232" t="e">
        <f t="shared" si="10"/>
        <v>#N/A</v>
      </c>
      <c r="V168" s="232" t="e">
        <f t="shared" si="11"/>
        <v>#N/A</v>
      </c>
      <c r="W168" s="245" t="e">
        <f>VLOOKUP(E168,'PC Receitas'!$AZ$4:$BB$27,3,FALSE)</f>
        <v>#N/A</v>
      </c>
    </row>
    <row r="169" spans="1:23" s="232" customFormat="1" ht="19.5" customHeight="1" thickTop="1" thickBot="1" x14ac:dyDescent="0.3">
      <c r="A169" s="209"/>
      <c r="B169" s="5"/>
      <c r="C169" s="136"/>
      <c r="D169" s="138"/>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O169" s="5"/>
      <c r="P169" s="5"/>
      <c r="Q169" s="5"/>
      <c r="S169" s="244" t="e">
        <f t="shared" si="8"/>
        <v>#N/A</v>
      </c>
      <c r="T169" s="232" t="e">
        <f t="shared" si="9"/>
        <v>#N/A</v>
      </c>
      <c r="U169" s="232" t="e">
        <f t="shared" si="10"/>
        <v>#N/A</v>
      </c>
      <c r="V169" s="232" t="e">
        <f t="shared" si="11"/>
        <v>#N/A</v>
      </c>
      <c r="W169" s="245" t="e">
        <f>VLOOKUP(E169,'PC Receitas'!$AZ$4:$BB$27,3,FALSE)</f>
        <v>#N/A</v>
      </c>
    </row>
    <row r="170" spans="1:23" s="232" customFormat="1" ht="19.5" customHeight="1" thickTop="1" thickBot="1" x14ac:dyDescent="0.3">
      <c r="A170" s="209"/>
      <c r="B170" s="5"/>
      <c r="C170" s="136"/>
      <c r="D170" s="138"/>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O170" s="5"/>
      <c r="P170" s="5"/>
      <c r="Q170" s="5"/>
      <c r="S170" s="244" t="e">
        <f t="shared" si="8"/>
        <v>#N/A</v>
      </c>
      <c r="T170" s="232" t="e">
        <f t="shared" si="9"/>
        <v>#N/A</v>
      </c>
      <c r="U170" s="232" t="e">
        <f t="shared" si="10"/>
        <v>#N/A</v>
      </c>
      <c r="V170" s="232" t="e">
        <f t="shared" si="11"/>
        <v>#N/A</v>
      </c>
      <c r="W170" s="245" t="e">
        <f>VLOOKUP(E170,'PC Receitas'!$AZ$4:$BB$27,3,FALSE)</f>
        <v>#N/A</v>
      </c>
    </row>
    <row r="171" spans="1:23" s="232" customFormat="1" ht="19.5" customHeight="1" thickTop="1" thickBot="1" x14ac:dyDescent="0.3">
      <c r="A171" s="209"/>
      <c r="B171" s="5"/>
      <c r="C171" s="136"/>
      <c r="D171" s="138"/>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O171" s="5"/>
      <c r="P171" s="5"/>
      <c r="Q171" s="5"/>
      <c r="S171" s="244" t="e">
        <f t="shared" si="8"/>
        <v>#N/A</v>
      </c>
      <c r="T171" s="232" t="e">
        <f t="shared" si="9"/>
        <v>#N/A</v>
      </c>
      <c r="U171" s="232" t="e">
        <f t="shared" si="10"/>
        <v>#N/A</v>
      </c>
      <c r="V171" s="232" t="e">
        <f t="shared" si="11"/>
        <v>#N/A</v>
      </c>
      <c r="W171" s="245" t="e">
        <f>VLOOKUP(E171,'PC Receitas'!$AZ$4:$BB$27,3,FALSE)</f>
        <v>#N/A</v>
      </c>
    </row>
    <row r="172" spans="1:23" s="232" customFormat="1" ht="19.5" customHeight="1" thickTop="1" thickBot="1" x14ac:dyDescent="0.3">
      <c r="A172" s="209"/>
      <c r="B172" s="5"/>
      <c r="C172" s="136"/>
      <c r="D172" s="138"/>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O172" s="5"/>
      <c r="P172" s="5"/>
      <c r="Q172" s="5"/>
      <c r="S172" s="244" t="e">
        <f t="shared" si="8"/>
        <v>#N/A</v>
      </c>
      <c r="T172" s="232" t="e">
        <f t="shared" si="9"/>
        <v>#N/A</v>
      </c>
      <c r="U172" s="232" t="e">
        <f t="shared" si="10"/>
        <v>#N/A</v>
      </c>
      <c r="V172" s="232" t="e">
        <f t="shared" si="11"/>
        <v>#N/A</v>
      </c>
      <c r="W172" s="245" t="e">
        <f>VLOOKUP(E172,'PC Receitas'!$AZ$4:$BB$27,3,FALSE)</f>
        <v>#N/A</v>
      </c>
    </row>
    <row r="173" spans="1:23" s="232" customFormat="1" ht="19.5" customHeight="1" thickTop="1" thickBot="1" x14ac:dyDescent="0.3">
      <c r="A173" s="209"/>
      <c r="B173" s="5"/>
      <c r="C173" s="136"/>
      <c r="D173" s="138"/>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O173" s="5"/>
      <c r="P173" s="5"/>
      <c r="Q173" s="5"/>
      <c r="S173" s="244" t="e">
        <f t="shared" si="8"/>
        <v>#N/A</v>
      </c>
      <c r="T173" s="232" t="e">
        <f t="shared" si="9"/>
        <v>#N/A</v>
      </c>
      <c r="U173" s="232" t="e">
        <f t="shared" si="10"/>
        <v>#N/A</v>
      </c>
      <c r="V173" s="232" t="e">
        <f t="shared" si="11"/>
        <v>#N/A</v>
      </c>
      <c r="W173" s="245" t="e">
        <f>VLOOKUP(E173,'PC Receitas'!$AZ$4:$BB$27,3,FALSE)</f>
        <v>#N/A</v>
      </c>
    </row>
    <row r="174" spans="1:23" s="232" customFormat="1" ht="19.5" customHeight="1" thickTop="1" thickBot="1" x14ac:dyDescent="0.3">
      <c r="A174" s="209"/>
      <c r="B174" s="5"/>
      <c r="C174" s="136"/>
      <c r="D174" s="138"/>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O174" s="5"/>
      <c r="P174" s="5"/>
      <c r="Q174" s="5"/>
      <c r="S174" s="244" t="e">
        <f t="shared" si="8"/>
        <v>#N/A</v>
      </c>
      <c r="T174" s="232" t="e">
        <f t="shared" si="9"/>
        <v>#N/A</v>
      </c>
      <c r="U174" s="232" t="e">
        <f t="shared" si="10"/>
        <v>#N/A</v>
      </c>
      <c r="V174" s="232" t="e">
        <f t="shared" si="11"/>
        <v>#N/A</v>
      </c>
      <c r="W174" s="245" t="e">
        <f>VLOOKUP(E174,'PC Receitas'!$AZ$4:$BB$27,3,FALSE)</f>
        <v>#N/A</v>
      </c>
    </row>
    <row r="175" spans="1:23" s="232" customFormat="1" ht="19.5" customHeight="1" thickTop="1" thickBot="1" x14ac:dyDescent="0.3">
      <c r="A175" s="209"/>
      <c r="B175" s="5"/>
      <c r="C175" s="136"/>
      <c r="D175" s="138"/>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O175" s="5"/>
      <c r="P175" s="5"/>
      <c r="Q175" s="5"/>
      <c r="S175" s="244" t="e">
        <f t="shared" si="8"/>
        <v>#N/A</v>
      </c>
      <c r="T175" s="232" t="e">
        <f t="shared" si="9"/>
        <v>#N/A</v>
      </c>
      <c r="U175" s="232" t="e">
        <f t="shared" si="10"/>
        <v>#N/A</v>
      </c>
      <c r="V175" s="232" t="e">
        <f t="shared" si="11"/>
        <v>#N/A</v>
      </c>
      <c r="W175" s="245" t="e">
        <f>VLOOKUP(E175,'PC Receitas'!$AZ$4:$BB$27,3,FALSE)</f>
        <v>#N/A</v>
      </c>
    </row>
    <row r="176" spans="1:23" s="232" customFormat="1" ht="19.5" customHeight="1" thickTop="1" thickBot="1" x14ac:dyDescent="0.3">
      <c r="A176" s="209"/>
      <c r="B176" s="5"/>
      <c r="C176" s="136"/>
      <c r="D176" s="138"/>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O176" s="5"/>
      <c r="P176" s="5"/>
      <c r="Q176" s="5"/>
      <c r="S176" s="244" t="e">
        <f t="shared" si="8"/>
        <v>#N/A</v>
      </c>
      <c r="T176" s="232" t="e">
        <f t="shared" si="9"/>
        <v>#N/A</v>
      </c>
      <c r="U176" s="232" t="e">
        <f t="shared" si="10"/>
        <v>#N/A</v>
      </c>
      <c r="V176" s="232" t="e">
        <f t="shared" si="11"/>
        <v>#N/A</v>
      </c>
      <c r="W176" s="245" t="e">
        <f>VLOOKUP(E176,'PC Receitas'!$AZ$4:$BB$27,3,FALSE)</f>
        <v>#N/A</v>
      </c>
    </row>
    <row r="177" spans="1:23" s="232" customFormat="1" ht="19.5" customHeight="1" thickTop="1" thickBot="1" x14ac:dyDescent="0.3">
      <c r="A177" s="209"/>
      <c r="B177" s="5"/>
      <c r="C177" s="136"/>
      <c r="D177" s="138"/>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O177" s="5"/>
      <c r="P177" s="5"/>
      <c r="Q177" s="5"/>
      <c r="S177" s="244" t="e">
        <f t="shared" si="8"/>
        <v>#N/A</v>
      </c>
      <c r="T177" s="232" t="e">
        <f t="shared" si="9"/>
        <v>#N/A</v>
      </c>
      <c r="U177" s="232" t="e">
        <f t="shared" si="10"/>
        <v>#N/A</v>
      </c>
      <c r="V177" s="232" t="e">
        <f t="shared" si="11"/>
        <v>#N/A</v>
      </c>
      <c r="W177" s="245" t="e">
        <f>VLOOKUP(E177,'PC Receitas'!$AZ$4:$BB$27,3,FALSE)</f>
        <v>#N/A</v>
      </c>
    </row>
    <row r="178" spans="1:23" s="232" customFormat="1" ht="19.5" customHeight="1" thickTop="1" thickBot="1" x14ac:dyDescent="0.3">
      <c r="A178" s="209"/>
      <c r="B178" s="5"/>
      <c r="C178" s="136"/>
      <c r="D178" s="138"/>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O178" s="5"/>
      <c r="P178" s="5"/>
      <c r="Q178" s="5"/>
      <c r="S178" s="244" t="e">
        <f t="shared" si="8"/>
        <v>#N/A</v>
      </c>
      <c r="T178" s="232" t="e">
        <f t="shared" si="9"/>
        <v>#N/A</v>
      </c>
      <c r="U178" s="232" t="e">
        <f t="shared" si="10"/>
        <v>#N/A</v>
      </c>
      <c r="V178" s="232" t="e">
        <f t="shared" si="11"/>
        <v>#N/A</v>
      </c>
      <c r="W178" s="245" t="e">
        <f>VLOOKUP(E178,'PC Receitas'!$AZ$4:$BB$27,3,FALSE)</f>
        <v>#N/A</v>
      </c>
    </row>
    <row r="179" spans="1:23" s="232" customFormat="1" ht="19.5" customHeight="1" thickTop="1" thickBot="1" x14ac:dyDescent="0.3">
      <c r="A179" s="209"/>
      <c r="B179" s="5"/>
      <c r="C179" s="136"/>
      <c r="D179" s="138"/>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O179" s="5"/>
      <c r="P179" s="5"/>
      <c r="Q179" s="5"/>
      <c r="S179" s="244" t="e">
        <f t="shared" si="8"/>
        <v>#N/A</v>
      </c>
      <c r="T179" s="232" t="e">
        <f t="shared" si="9"/>
        <v>#N/A</v>
      </c>
      <c r="U179" s="232" t="e">
        <f t="shared" si="10"/>
        <v>#N/A</v>
      </c>
      <c r="V179" s="232" t="e">
        <f t="shared" si="11"/>
        <v>#N/A</v>
      </c>
      <c r="W179" s="245" t="e">
        <f>VLOOKUP(E179,'PC Receitas'!$AZ$4:$BB$27,3,FALSE)</f>
        <v>#N/A</v>
      </c>
    </row>
    <row r="180" spans="1:23" s="232" customFormat="1" ht="19.5" customHeight="1" thickTop="1" thickBot="1" x14ac:dyDescent="0.3">
      <c r="A180" s="209"/>
      <c r="B180" s="5"/>
      <c r="C180" s="136"/>
      <c r="D180" s="138"/>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O180" s="5"/>
      <c r="P180" s="5"/>
      <c r="Q180" s="5"/>
      <c r="S180" s="244" t="e">
        <f t="shared" si="8"/>
        <v>#N/A</v>
      </c>
      <c r="T180" s="232" t="e">
        <f t="shared" si="9"/>
        <v>#N/A</v>
      </c>
      <c r="U180" s="232" t="e">
        <f t="shared" si="10"/>
        <v>#N/A</v>
      </c>
      <c r="V180" s="232" t="e">
        <f t="shared" si="11"/>
        <v>#N/A</v>
      </c>
      <c r="W180" s="245" t="e">
        <f>VLOOKUP(E180,'PC Receitas'!$AZ$4:$BB$27,3,FALSE)</f>
        <v>#N/A</v>
      </c>
    </row>
    <row r="181" spans="1:23" s="232" customFormat="1" ht="19.5" customHeight="1" thickTop="1" thickBot="1" x14ac:dyDescent="0.3">
      <c r="A181" s="209"/>
      <c r="B181" s="5"/>
      <c r="C181" s="136"/>
      <c r="D181" s="138"/>
      <c r="E181" s="43"/>
      <c r="F181" s="195"/>
      <c r="G181" s="43"/>
      <c r="H181" s="43"/>
      <c r="I181" s="43"/>
      <c r="J181" s="228"/>
      <c r="K181" s="228"/>
      <c r="L181" s="44"/>
      <c r="M181" s="122"/>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O181" s="5"/>
      <c r="P181" s="5"/>
      <c r="Q181" s="5"/>
      <c r="S181" s="244" t="e">
        <f t="shared" si="8"/>
        <v>#N/A</v>
      </c>
      <c r="T181" s="232" t="e">
        <f t="shared" si="9"/>
        <v>#N/A</v>
      </c>
      <c r="U181" s="232" t="e">
        <f t="shared" si="10"/>
        <v>#N/A</v>
      </c>
      <c r="V181" s="232" t="e">
        <f t="shared" si="11"/>
        <v>#N/A</v>
      </c>
      <c r="W181" s="245" t="e">
        <f>VLOOKUP(E181,'PC Receitas'!$AZ$4:$BB$27,3,FALSE)</f>
        <v>#N/A</v>
      </c>
    </row>
    <row r="182" spans="1:23" s="232" customFormat="1" ht="19.5" customHeight="1" thickTop="1" thickBot="1" x14ac:dyDescent="0.3">
      <c r="A182" s="209"/>
      <c r="B182" s="5"/>
      <c r="C182" s="136"/>
      <c r="D182" s="138"/>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O182" s="5"/>
      <c r="P182" s="5"/>
      <c r="Q182" s="5"/>
      <c r="S182" s="244" t="e">
        <f t="shared" si="8"/>
        <v>#N/A</v>
      </c>
      <c r="T182" s="232" t="e">
        <f t="shared" si="9"/>
        <v>#N/A</v>
      </c>
      <c r="U182" s="232" t="e">
        <f t="shared" si="10"/>
        <v>#N/A</v>
      </c>
      <c r="V182" s="232" t="e">
        <f t="shared" si="11"/>
        <v>#N/A</v>
      </c>
      <c r="W182" s="245" t="e">
        <f>VLOOKUP(E182,'PC Receitas'!$AZ$4:$BB$27,3,FALSE)</f>
        <v>#N/A</v>
      </c>
    </row>
    <row r="183" spans="1:23" s="232" customFormat="1" ht="19.5" customHeight="1" thickTop="1" thickBot="1" x14ac:dyDescent="0.3">
      <c r="A183" s="209"/>
      <c r="B183" s="5"/>
      <c r="C183" s="136"/>
      <c r="D183" s="138"/>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O183" s="5"/>
      <c r="P183" s="5"/>
      <c r="Q183" s="5"/>
      <c r="S183" s="244" t="e">
        <f t="shared" si="8"/>
        <v>#N/A</v>
      </c>
      <c r="T183" s="232" t="e">
        <f t="shared" si="9"/>
        <v>#N/A</v>
      </c>
      <c r="U183" s="232" t="e">
        <f t="shared" si="10"/>
        <v>#N/A</v>
      </c>
      <c r="V183" s="232" t="e">
        <f t="shared" si="11"/>
        <v>#N/A</v>
      </c>
      <c r="W183" s="245" t="e">
        <f>VLOOKUP(E183,'PC Receitas'!$AZ$4:$BB$27,3,FALSE)</f>
        <v>#N/A</v>
      </c>
    </row>
    <row r="184" spans="1:23" s="232" customFormat="1" ht="19.5" customHeight="1" thickTop="1" thickBot="1" x14ac:dyDescent="0.3">
      <c r="A184" s="209"/>
      <c r="B184" s="5"/>
      <c r="C184" s="136"/>
      <c r="D184" s="138"/>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O184" s="5"/>
      <c r="P184" s="5"/>
      <c r="Q184" s="5"/>
      <c r="S184" s="244" t="e">
        <f t="shared" si="8"/>
        <v>#N/A</v>
      </c>
      <c r="T184" s="232" t="e">
        <f t="shared" si="9"/>
        <v>#N/A</v>
      </c>
      <c r="U184" s="232" t="e">
        <f t="shared" si="10"/>
        <v>#N/A</v>
      </c>
      <c r="V184" s="232" t="e">
        <f t="shared" si="11"/>
        <v>#N/A</v>
      </c>
      <c r="W184" s="245" t="e">
        <f>VLOOKUP(E184,'PC Receitas'!$AZ$4:$BB$27,3,FALSE)</f>
        <v>#N/A</v>
      </c>
    </row>
    <row r="185" spans="1:23" s="232" customFormat="1" ht="19.5" customHeight="1" thickTop="1" thickBot="1" x14ac:dyDescent="0.3">
      <c r="A185" s="209"/>
      <c r="B185" s="5"/>
      <c r="C185" s="136"/>
      <c r="D185" s="138"/>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O185" s="5"/>
      <c r="P185" s="5"/>
      <c r="Q185" s="5"/>
      <c r="S185" s="244" t="e">
        <f t="shared" si="8"/>
        <v>#N/A</v>
      </c>
      <c r="T185" s="232" t="e">
        <f t="shared" si="9"/>
        <v>#N/A</v>
      </c>
      <c r="U185" s="232" t="e">
        <f t="shared" si="10"/>
        <v>#N/A</v>
      </c>
      <c r="V185" s="232" t="e">
        <f t="shared" si="11"/>
        <v>#N/A</v>
      </c>
      <c r="W185" s="245" t="e">
        <f>VLOOKUP(E185,'PC Receitas'!$AZ$4:$BB$27,3,FALSE)</f>
        <v>#N/A</v>
      </c>
    </row>
    <row r="186" spans="1:23" s="232" customFormat="1" ht="19.5" customHeight="1" thickTop="1" thickBot="1" x14ac:dyDescent="0.3">
      <c r="A186" s="209"/>
      <c r="B186" s="5"/>
      <c r="C186" s="136"/>
      <c r="D186" s="138"/>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O186" s="5"/>
      <c r="P186" s="5"/>
      <c r="Q186" s="5"/>
      <c r="S186" s="244" t="e">
        <f t="shared" si="8"/>
        <v>#N/A</v>
      </c>
      <c r="T186" s="232" t="e">
        <f t="shared" si="9"/>
        <v>#N/A</v>
      </c>
      <c r="U186" s="232" t="e">
        <f t="shared" si="10"/>
        <v>#N/A</v>
      </c>
      <c r="V186" s="232" t="e">
        <f t="shared" si="11"/>
        <v>#N/A</v>
      </c>
      <c r="W186" s="245" t="e">
        <f>VLOOKUP(E186,'PC Receitas'!$AZ$4:$BB$27,3,FALSE)</f>
        <v>#N/A</v>
      </c>
    </row>
    <row r="187" spans="1:23" s="232" customFormat="1" ht="19.5" customHeight="1" thickTop="1" thickBot="1" x14ac:dyDescent="0.3">
      <c r="A187" s="209"/>
      <c r="B187" s="5"/>
      <c r="C187" s="136"/>
      <c r="D187" s="138"/>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O187" s="5"/>
      <c r="P187" s="5"/>
      <c r="Q187" s="5"/>
      <c r="S187" s="244" t="e">
        <f t="shared" si="8"/>
        <v>#N/A</v>
      </c>
      <c r="T187" s="232" t="e">
        <f t="shared" si="9"/>
        <v>#N/A</v>
      </c>
      <c r="U187" s="232" t="e">
        <f t="shared" si="10"/>
        <v>#N/A</v>
      </c>
      <c r="V187" s="232" t="e">
        <f t="shared" si="11"/>
        <v>#N/A</v>
      </c>
      <c r="W187" s="245" t="e">
        <f>VLOOKUP(E187,'PC Receitas'!$AZ$4:$BB$27,3,FALSE)</f>
        <v>#N/A</v>
      </c>
    </row>
    <row r="188" spans="1:23" s="232" customFormat="1" ht="19.5" customHeight="1" thickTop="1" thickBot="1" x14ac:dyDescent="0.3">
      <c r="A188" s="209"/>
      <c r="B188" s="5"/>
      <c r="C188" s="136"/>
      <c r="D188" s="138"/>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O188" s="5"/>
      <c r="P188" s="5"/>
      <c r="Q188" s="5"/>
      <c r="S188" s="244" t="e">
        <f t="shared" si="8"/>
        <v>#N/A</v>
      </c>
      <c r="T188" s="232" t="e">
        <f t="shared" si="9"/>
        <v>#N/A</v>
      </c>
      <c r="U188" s="232" t="e">
        <f t="shared" si="10"/>
        <v>#N/A</v>
      </c>
      <c r="V188" s="232" t="e">
        <f t="shared" si="11"/>
        <v>#N/A</v>
      </c>
      <c r="W188" s="245" t="e">
        <f>VLOOKUP(E188,'PC Receitas'!$AZ$4:$BB$27,3,FALSE)</f>
        <v>#N/A</v>
      </c>
    </row>
    <row r="189" spans="1:23" s="232" customFormat="1" ht="19.5" customHeight="1" thickTop="1" thickBot="1" x14ac:dyDescent="0.3">
      <c r="A189" s="209"/>
      <c r="B189" s="5"/>
      <c r="C189" s="136"/>
      <c r="D189" s="138"/>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O189" s="5"/>
      <c r="P189" s="5"/>
      <c r="Q189" s="5"/>
      <c r="S189" s="244" t="e">
        <f t="shared" si="8"/>
        <v>#N/A</v>
      </c>
      <c r="T189" s="232" t="e">
        <f t="shared" si="9"/>
        <v>#N/A</v>
      </c>
      <c r="U189" s="232" t="e">
        <f t="shared" si="10"/>
        <v>#N/A</v>
      </c>
      <c r="V189" s="232" t="e">
        <f t="shared" si="11"/>
        <v>#N/A</v>
      </c>
      <c r="W189" s="245" t="e">
        <f>VLOOKUP(E189,'PC Receitas'!$AZ$4:$BB$27,3,FALSE)</f>
        <v>#N/A</v>
      </c>
    </row>
    <row r="190" spans="1:23" s="232" customFormat="1" ht="19.5" customHeight="1" thickTop="1" thickBot="1" x14ac:dyDescent="0.3">
      <c r="A190" s="209"/>
      <c r="B190" s="5"/>
      <c r="C190" s="136"/>
      <c r="D190" s="138"/>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O190" s="5"/>
      <c r="P190" s="5"/>
      <c r="Q190" s="5"/>
      <c r="S190" s="244" t="e">
        <f t="shared" si="8"/>
        <v>#N/A</v>
      </c>
      <c r="T190" s="232" t="e">
        <f t="shared" si="9"/>
        <v>#N/A</v>
      </c>
      <c r="U190" s="232" t="e">
        <f t="shared" si="10"/>
        <v>#N/A</v>
      </c>
      <c r="V190" s="232" t="e">
        <f t="shared" si="11"/>
        <v>#N/A</v>
      </c>
      <c r="W190" s="245" t="e">
        <f>VLOOKUP(E190,'PC Receitas'!$AZ$4:$BB$27,3,FALSE)</f>
        <v>#N/A</v>
      </c>
    </row>
    <row r="191" spans="1:23" s="232" customFormat="1" ht="19.5" customHeight="1" thickTop="1" thickBot="1" x14ac:dyDescent="0.3">
      <c r="A191" s="209"/>
      <c r="B191" s="5"/>
      <c r="C191" s="136"/>
      <c r="D191" s="138"/>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O191" s="5"/>
      <c r="P191" s="5"/>
      <c r="Q191" s="5"/>
      <c r="S191" s="244" t="e">
        <f t="shared" si="8"/>
        <v>#N/A</v>
      </c>
      <c r="T191" s="232" t="e">
        <f t="shared" si="9"/>
        <v>#N/A</v>
      </c>
      <c r="U191" s="232" t="e">
        <f t="shared" si="10"/>
        <v>#N/A</v>
      </c>
      <c r="V191" s="232" t="e">
        <f t="shared" si="11"/>
        <v>#N/A</v>
      </c>
      <c r="W191" s="245" t="e">
        <f>VLOOKUP(E191,'PC Receitas'!$AZ$4:$BB$27,3,FALSE)</f>
        <v>#N/A</v>
      </c>
    </row>
    <row r="192" spans="1:23" s="232" customFormat="1" ht="19.5" customHeight="1" thickTop="1" thickBot="1" x14ac:dyDescent="0.3">
      <c r="A192" s="209"/>
      <c r="B192" s="5"/>
      <c r="C192" s="136"/>
      <c r="D192" s="138"/>
      <c r="E192" s="43"/>
      <c r="F192" s="195"/>
      <c r="G192" s="43"/>
      <c r="H192" s="43"/>
      <c r="I192" s="43"/>
      <c r="J192" s="228"/>
      <c r="K192" s="228"/>
      <c r="L192" s="44"/>
      <c r="M192" s="122"/>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O192" s="5"/>
      <c r="P192" s="5"/>
      <c r="Q192" s="5"/>
      <c r="S192" s="244" t="e">
        <f t="shared" si="8"/>
        <v>#N/A</v>
      </c>
      <c r="T192" s="232" t="e">
        <f t="shared" si="9"/>
        <v>#N/A</v>
      </c>
      <c r="U192" s="232" t="e">
        <f t="shared" si="10"/>
        <v>#N/A</v>
      </c>
      <c r="V192" s="232" t="e">
        <f t="shared" si="11"/>
        <v>#N/A</v>
      </c>
      <c r="W192" s="245" t="e">
        <f>VLOOKUP(E192,'PC Receitas'!$AZ$4:$BB$27,3,FALSE)</f>
        <v>#N/A</v>
      </c>
    </row>
    <row r="193" spans="1:23" s="232" customFormat="1" ht="19.5" customHeight="1" thickTop="1" thickBot="1" x14ac:dyDescent="0.3">
      <c r="A193" s="209"/>
      <c r="B193" s="5"/>
      <c r="C193" s="136"/>
      <c r="D193" s="138"/>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O193" s="5"/>
      <c r="P193" s="5"/>
      <c r="Q193" s="5"/>
      <c r="S193" s="244" t="e">
        <f t="shared" si="8"/>
        <v>#N/A</v>
      </c>
      <c r="T193" s="232" t="e">
        <f t="shared" si="9"/>
        <v>#N/A</v>
      </c>
      <c r="U193" s="232" t="e">
        <f t="shared" si="10"/>
        <v>#N/A</v>
      </c>
      <c r="V193" s="232" t="e">
        <f t="shared" si="11"/>
        <v>#N/A</v>
      </c>
      <c r="W193" s="245" t="e">
        <f>VLOOKUP(E193,'PC Receitas'!$AZ$4:$BB$27,3,FALSE)</f>
        <v>#N/A</v>
      </c>
    </row>
    <row r="194" spans="1:23" s="232" customFormat="1" ht="19.5" customHeight="1" thickTop="1" thickBot="1" x14ac:dyDescent="0.3">
      <c r="A194" s="209"/>
      <c r="B194" s="5"/>
      <c r="C194" s="136"/>
      <c r="D194" s="138"/>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O194" s="5"/>
      <c r="P194" s="5"/>
      <c r="Q194" s="5"/>
      <c r="S194" s="244" t="e">
        <f t="shared" si="8"/>
        <v>#N/A</v>
      </c>
      <c r="T194" s="232" t="e">
        <f t="shared" si="9"/>
        <v>#N/A</v>
      </c>
      <c r="U194" s="232" t="e">
        <f t="shared" si="10"/>
        <v>#N/A</v>
      </c>
      <c r="V194" s="232" t="e">
        <f t="shared" si="11"/>
        <v>#N/A</v>
      </c>
      <c r="W194" s="245" t="e">
        <f>VLOOKUP(E194,'PC Receitas'!$AZ$4:$BB$27,3,FALSE)</f>
        <v>#N/A</v>
      </c>
    </row>
    <row r="195" spans="1:23" s="232" customFormat="1" ht="19.5" customHeight="1" thickTop="1" thickBot="1" x14ac:dyDescent="0.3">
      <c r="A195" s="209"/>
      <c r="B195" s="5"/>
      <c r="C195" s="136"/>
      <c r="D195" s="138"/>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O195" s="5"/>
      <c r="P195" s="5"/>
      <c r="Q195" s="5"/>
      <c r="S195" s="244" t="e">
        <f t="shared" si="8"/>
        <v>#N/A</v>
      </c>
      <c r="T195" s="232" t="e">
        <f t="shared" si="9"/>
        <v>#N/A</v>
      </c>
      <c r="U195" s="232" t="e">
        <f t="shared" si="10"/>
        <v>#N/A</v>
      </c>
      <c r="V195" s="232" t="e">
        <f t="shared" si="11"/>
        <v>#N/A</v>
      </c>
      <c r="W195" s="245" t="e">
        <f>VLOOKUP(E195,'PC Receitas'!$AZ$4:$BB$27,3,FALSE)</f>
        <v>#N/A</v>
      </c>
    </row>
    <row r="196" spans="1:23" s="232" customFormat="1" ht="19.5" customHeight="1" thickTop="1" thickBot="1" x14ac:dyDescent="0.3">
      <c r="A196" s="209"/>
      <c r="B196" s="5"/>
      <c r="C196" s="136"/>
      <c r="D196" s="138"/>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O196" s="5"/>
      <c r="P196" s="5"/>
      <c r="Q196" s="5"/>
      <c r="S196" s="244" t="e">
        <f t="shared" si="8"/>
        <v>#N/A</v>
      </c>
      <c r="T196" s="232" t="e">
        <f t="shared" si="9"/>
        <v>#N/A</v>
      </c>
      <c r="U196" s="232" t="e">
        <f t="shared" si="10"/>
        <v>#N/A</v>
      </c>
      <c r="V196" s="232" t="e">
        <f t="shared" si="11"/>
        <v>#N/A</v>
      </c>
      <c r="W196" s="245" t="e">
        <f>VLOOKUP(E196,'PC Receitas'!$AZ$4:$BB$27,3,FALSE)</f>
        <v>#N/A</v>
      </c>
    </row>
    <row r="197" spans="1:23" s="232" customFormat="1" ht="19.5" customHeight="1" thickTop="1" thickBot="1" x14ac:dyDescent="0.3">
      <c r="A197" s="209"/>
      <c r="B197" s="5"/>
      <c r="C197" s="136"/>
      <c r="D197" s="138"/>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O197" s="5"/>
      <c r="P197" s="5"/>
      <c r="Q197" s="5"/>
      <c r="S197" s="244" t="e">
        <f t="shared" si="8"/>
        <v>#N/A</v>
      </c>
      <c r="T197" s="232" t="e">
        <f t="shared" si="9"/>
        <v>#N/A</v>
      </c>
      <c r="U197" s="232" t="e">
        <f t="shared" si="10"/>
        <v>#N/A</v>
      </c>
      <c r="V197" s="232" t="e">
        <f t="shared" si="11"/>
        <v>#N/A</v>
      </c>
      <c r="W197" s="245" t="e">
        <f>VLOOKUP(E197,'PC Receitas'!$AZ$4:$BB$27,3,FALSE)</f>
        <v>#N/A</v>
      </c>
    </row>
    <row r="198" spans="1:23" s="232" customFormat="1" ht="19.5" customHeight="1" thickTop="1" thickBot="1" x14ac:dyDescent="0.3">
      <c r="A198" s="209"/>
      <c r="B198" s="5"/>
      <c r="C198" s="136"/>
      <c r="D198" s="138"/>
      <c r="E198" s="43"/>
      <c r="F198" s="195"/>
      <c r="G198" s="43"/>
      <c r="H198" s="43"/>
      <c r="I198" s="43"/>
      <c r="J198" s="228"/>
      <c r="K198" s="228"/>
      <c r="L198" s="44"/>
      <c r="M198" s="122"/>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O198" s="5"/>
      <c r="P198" s="5"/>
      <c r="Q198" s="5"/>
      <c r="S198" s="244" t="e">
        <f t="shared" ref="S198:S261" si="12">IF(W198="DESPESAS_COM_RH","Despesa",IF(W198="DESPESAS_OPERACIONAIS","Despesa",IF(W198="DESPESAS_DE_MARKETING","Despesa",IF(W198="IMPOSTOS","Despesa",IF(W198="INVESTIMENTOS","Despesa",IF(W198="DESPESAS_9","Despesas",IF(W198="DESPESAS_10","Despesas",IF(W198="DESPESAS_11","Despesas",IF(W198="DESPESAS_12","Despesas","")))))))))</f>
        <v>#N/A</v>
      </c>
      <c r="T198" s="232" t="e">
        <f t="shared" ref="T198:T261" si="13">IF(W198="DESPESAS_COM_PRODUTOS","Despesa",IF(W198="DESPESAS_COM_SERVICOS","Despesa",IF(W198="DESPESAS_NAO_OPERACIONAIS","Despesa","")))</f>
        <v>#N/A</v>
      </c>
      <c r="U198" s="232" t="e">
        <f t="shared" ref="U198:U261" si="14">IF(W198="RECEITAS_COM_PRODUTO","Receita",IF(W198="RECEITAS_COM_SERVICOS","Receita",IF(W198="RECEITAS_NAO_OPERACIONAIS","Receita",IF(W198="RECEITA_4","Receita",IF(W198="RECEITA_5","Receita",IF(W198="RECEITA_6","Receita",IF(W198="RECEITA_7","Receita",IF(W198="RECEITA_8","Receita",IF(W198="RECEITA_9","Receita",IF(W198="RECEITA_10","Receita",IF(W198="RECEITA_11","Receita",IF(W198="RECEITA_12","Receita",""))))))))))))</f>
        <v>#N/A</v>
      </c>
      <c r="V198" s="232" t="e">
        <f t="shared" ref="V198:V261" si="15">IF(S198&lt;&gt;"",S198,IF(T198&lt;&gt;"",T198,IF(U198&lt;&gt;"",U198,"")))</f>
        <v>#N/A</v>
      </c>
      <c r="W198" s="245" t="e">
        <f>VLOOKUP(E198,'PC Receitas'!$AZ$4:$BB$27,3,FALSE)</f>
        <v>#N/A</v>
      </c>
    </row>
    <row r="199" spans="1:23" s="232" customFormat="1" ht="19.5" customHeight="1" thickTop="1" thickBot="1" x14ac:dyDescent="0.3">
      <c r="A199" s="209"/>
      <c r="B199" s="5"/>
      <c r="C199" s="136"/>
      <c r="D199" s="138"/>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O199" s="5"/>
      <c r="P199" s="5"/>
      <c r="Q199" s="5"/>
      <c r="S199" s="244" t="e">
        <f t="shared" si="12"/>
        <v>#N/A</v>
      </c>
      <c r="T199" s="232" t="e">
        <f t="shared" si="13"/>
        <v>#N/A</v>
      </c>
      <c r="U199" s="232" t="e">
        <f t="shared" si="14"/>
        <v>#N/A</v>
      </c>
      <c r="V199" s="232" t="e">
        <f t="shared" si="15"/>
        <v>#N/A</v>
      </c>
      <c r="W199" s="245" t="e">
        <f>VLOOKUP(E199,'PC Receitas'!$AZ$4:$BB$27,3,FALSE)</f>
        <v>#N/A</v>
      </c>
    </row>
    <row r="200" spans="1:23" s="232" customFormat="1" ht="19.5" customHeight="1" thickTop="1" thickBot="1" x14ac:dyDescent="0.3">
      <c r="A200" s="209"/>
      <c r="B200" s="5"/>
      <c r="C200" s="136"/>
      <c r="D200" s="138"/>
      <c r="E200" s="43"/>
      <c r="F200" s="195"/>
      <c r="G200" s="43"/>
      <c r="H200" s="43"/>
      <c r="I200" s="43"/>
      <c r="J200" s="228"/>
      <c r="K200" s="228"/>
      <c r="L200" s="44"/>
      <c r="M200" s="122"/>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O200" s="5"/>
      <c r="P200" s="5"/>
      <c r="Q200" s="5"/>
      <c r="S200" s="244" t="e">
        <f t="shared" si="12"/>
        <v>#N/A</v>
      </c>
      <c r="T200" s="232" t="e">
        <f t="shared" si="13"/>
        <v>#N/A</v>
      </c>
      <c r="U200" s="232" t="e">
        <f t="shared" si="14"/>
        <v>#N/A</v>
      </c>
      <c r="V200" s="232" t="e">
        <f t="shared" si="15"/>
        <v>#N/A</v>
      </c>
      <c r="W200" s="245" t="e">
        <f>VLOOKUP(E200,'PC Receitas'!$AZ$4:$BB$27,3,FALSE)</f>
        <v>#N/A</v>
      </c>
    </row>
    <row r="201" spans="1:23" s="232" customFormat="1" ht="19.5" customHeight="1" thickTop="1" thickBot="1" x14ac:dyDescent="0.3">
      <c r="A201" s="209"/>
      <c r="B201" s="5"/>
      <c r="C201" s="136"/>
      <c r="D201" s="138"/>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O201" s="5"/>
      <c r="P201" s="5"/>
      <c r="Q201" s="5"/>
      <c r="S201" s="244" t="e">
        <f t="shared" si="12"/>
        <v>#N/A</v>
      </c>
      <c r="T201" s="232" t="e">
        <f t="shared" si="13"/>
        <v>#N/A</v>
      </c>
      <c r="U201" s="232" t="e">
        <f t="shared" si="14"/>
        <v>#N/A</v>
      </c>
      <c r="V201" s="232" t="e">
        <f t="shared" si="15"/>
        <v>#N/A</v>
      </c>
      <c r="W201" s="245" t="e">
        <f>VLOOKUP(E201,'PC Receitas'!$AZ$4:$BB$27,3,FALSE)</f>
        <v>#N/A</v>
      </c>
    </row>
    <row r="202" spans="1:23" s="232" customFormat="1" ht="19.5" customHeight="1" thickTop="1" thickBot="1" x14ac:dyDescent="0.3">
      <c r="A202" s="209"/>
      <c r="B202" s="5"/>
      <c r="C202" s="136"/>
      <c r="D202" s="138"/>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O202" s="5"/>
      <c r="P202" s="5"/>
      <c r="Q202" s="5"/>
      <c r="S202" s="244" t="e">
        <f t="shared" si="12"/>
        <v>#N/A</v>
      </c>
      <c r="T202" s="232" t="e">
        <f t="shared" si="13"/>
        <v>#N/A</v>
      </c>
      <c r="U202" s="232" t="e">
        <f t="shared" si="14"/>
        <v>#N/A</v>
      </c>
      <c r="V202" s="232" t="e">
        <f t="shared" si="15"/>
        <v>#N/A</v>
      </c>
      <c r="W202" s="245" t="e">
        <f>VLOOKUP(E202,'PC Receitas'!$AZ$4:$BB$27,3,FALSE)</f>
        <v>#N/A</v>
      </c>
    </row>
    <row r="203" spans="1:23" s="232" customFormat="1" ht="19.5" customHeight="1" thickTop="1" thickBot="1" x14ac:dyDescent="0.3">
      <c r="A203" s="209"/>
      <c r="B203" s="5"/>
      <c r="C203" s="136"/>
      <c r="D203" s="138"/>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O203" s="5"/>
      <c r="P203" s="5"/>
      <c r="Q203" s="5"/>
      <c r="S203" s="244" t="e">
        <f t="shared" si="12"/>
        <v>#N/A</v>
      </c>
      <c r="T203" s="232" t="e">
        <f t="shared" si="13"/>
        <v>#N/A</v>
      </c>
      <c r="U203" s="232" t="e">
        <f t="shared" si="14"/>
        <v>#N/A</v>
      </c>
      <c r="V203" s="232" t="e">
        <f t="shared" si="15"/>
        <v>#N/A</v>
      </c>
      <c r="W203" s="245" t="e">
        <f>VLOOKUP(E203,'PC Receitas'!$AZ$4:$BB$27,3,FALSE)</f>
        <v>#N/A</v>
      </c>
    </row>
    <row r="204" spans="1:23" s="232" customFormat="1" ht="19.5" customHeight="1" thickTop="1" thickBot="1" x14ac:dyDescent="0.3">
      <c r="A204" s="209"/>
      <c r="B204" s="5"/>
      <c r="C204" s="136"/>
      <c r="D204" s="138"/>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O204" s="5"/>
      <c r="P204" s="5"/>
      <c r="Q204" s="5"/>
      <c r="S204" s="244" t="e">
        <f t="shared" si="12"/>
        <v>#N/A</v>
      </c>
      <c r="T204" s="232" t="e">
        <f t="shared" si="13"/>
        <v>#N/A</v>
      </c>
      <c r="U204" s="232" t="e">
        <f t="shared" si="14"/>
        <v>#N/A</v>
      </c>
      <c r="V204" s="232" t="e">
        <f t="shared" si="15"/>
        <v>#N/A</v>
      </c>
      <c r="W204" s="245" t="e">
        <f>VLOOKUP(E204,'PC Receitas'!$AZ$4:$BB$27,3,FALSE)</f>
        <v>#N/A</v>
      </c>
    </row>
    <row r="205" spans="1:23" s="232" customFormat="1" ht="19.5" customHeight="1" thickTop="1" thickBot="1" x14ac:dyDescent="0.3">
      <c r="A205" s="209"/>
      <c r="B205" s="5"/>
      <c r="C205" s="136"/>
      <c r="D205" s="138"/>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O205" s="5"/>
      <c r="P205" s="5"/>
      <c r="Q205" s="5"/>
      <c r="S205" s="244" t="e">
        <f t="shared" si="12"/>
        <v>#N/A</v>
      </c>
      <c r="T205" s="232" t="e">
        <f t="shared" si="13"/>
        <v>#N/A</v>
      </c>
      <c r="U205" s="232" t="e">
        <f t="shared" si="14"/>
        <v>#N/A</v>
      </c>
      <c r="V205" s="232" t="e">
        <f t="shared" si="15"/>
        <v>#N/A</v>
      </c>
      <c r="W205" s="245" t="e">
        <f>VLOOKUP(E205,'PC Receitas'!$AZ$4:$BB$27,3,FALSE)</f>
        <v>#N/A</v>
      </c>
    </row>
    <row r="206" spans="1:23" s="232" customFormat="1" ht="19.5" customHeight="1" thickTop="1" thickBot="1" x14ac:dyDescent="0.3">
      <c r="A206" s="209"/>
      <c r="B206" s="5"/>
      <c r="C206" s="136"/>
      <c r="D206" s="138"/>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O206" s="5"/>
      <c r="P206" s="5"/>
      <c r="Q206" s="5"/>
      <c r="S206" s="244" t="e">
        <f t="shared" si="12"/>
        <v>#N/A</v>
      </c>
      <c r="T206" s="232" t="e">
        <f t="shared" si="13"/>
        <v>#N/A</v>
      </c>
      <c r="U206" s="232" t="e">
        <f t="shared" si="14"/>
        <v>#N/A</v>
      </c>
      <c r="V206" s="232" t="e">
        <f t="shared" si="15"/>
        <v>#N/A</v>
      </c>
      <c r="W206" s="245" t="e">
        <f>VLOOKUP(E206,'PC Receitas'!$AZ$4:$BB$27,3,FALSE)</f>
        <v>#N/A</v>
      </c>
    </row>
    <row r="207" spans="1:23" ht="19.5" customHeight="1" thickTop="1" thickBot="1" x14ac:dyDescent="0.3">
      <c r="A207" s="209"/>
      <c r="C207" s="136"/>
      <c r="D207" s="138"/>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244" t="e">
        <f t="shared" si="12"/>
        <v>#N/A</v>
      </c>
      <c r="T207" s="232" t="e">
        <f t="shared" si="13"/>
        <v>#N/A</v>
      </c>
      <c r="U207" s="232" t="e">
        <f t="shared" si="14"/>
        <v>#N/A</v>
      </c>
      <c r="V207" s="232" t="e">
        <f t="shared" si="15"/>
        <v>#N/A</v>
      </c>
      <c r="W207" s="245" t="e">
        <f>VLOOKUP(E207,'PC Receitas'!$AZ$4:$BB$27,3,FALSE)</f>
        <v>#N/A</v>
      </c>
    </row>
    <row r="208" spans="1:23" ht="19.5" customHeight="1" thickTop="1" thickBot="1" x14ac:dyDescent="0.3">
      <c r="A208" s="209"/>
      <c r="C208" s="136"/>
      <c r="D208" s="138"/>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244" t="e">
        <f t="shared" si="12"/>
        <v>#N/A</v>
      </c>
      <c r="T208" s="232" t="e">
        <f t="shared" si="13"/>
        <v>#N/A</v>
      </c>
      <c r="U208" s="232" t="e">
        <f t="shared" si="14"/>
        <v>#N/A</v>
      </c>
      <c r="V208" s="232" t="e">
        <f t="shared" si="15"/>
        <v>#N/A</v>
      </c>
      <c r="W208" s="245" t="e">
        <f>VLOOKUP(E208,'PC Receitas'!$AZ$4:$BB$27,3,FALSE)</f>
        <v>#N/A</v>
      </c>
    </row>
    <row r="209" spans="1:23" ht="19.5" customHeight="1" thickTop="1" thickBot="1" x14ac:dyDescent="0.3">
      <c r="A209" s="209"/>
      <c r="C209" s="136"/>
      <c r="D209" s="138"/>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244" t="e">
        <f t="shared" si="12"/>
        <v>#N/A</v>
      </c>
      <c r="T209" s="232" t="e">
        <f t="shared" si="13"/>
        <v>#N/A</v>
      </c>
      <c r="U209" s="232" t="e">
        <f t="shared" si="14"/>
        <v>#N/A</v>
      </c>
      <c r="V209" s="232" t="e">
        <f t="shared" si="15"/>
        <v>#N/A</v>
      </c>
      <c r="W209" s="245" t="e">
        <f>VLOOKUP(E209,'PC Receitas'!$AZ$4:$BB$27,3,FALSE)</f>
        <v>#N/A</v>
      </c>
    </row>
    <row r="210" spans="1:23" ht="19.5" customHeight="1" thickTop="1" thickBot="1" x14ac:dyDescent="0.3">
      <c r="A210" s="209"/>
      <c r="C210" s="136"/>
      <c r="D210" s="138"/>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244" t="e">
        <f t="shared" si="12"/>
        <v>#N/A</v>
      </c>
      <c r="T210" s="232" t="e">
        <f t="shared" si="13"/>
        <v>#N/A</v>
      </c>
      <c r="U210" s="232" t="e">
        <f t="shared" si="14"/>
        <v>#N/A</v>
      </c>
      <c r="V210" s="232" t="e">
        <f t="shared" si="15"/>
        <v>#N/A</v>
      </c>
      <c r="W210" s="245" t="e">
        <f>VLOOKUP(E210,'PC Receitas'!$AZ$4:$BB$27,3,FALSE)</f>
        <v>#N/A</v>
      </c>
    </row>
    <row r="211" spans="1:23" ht="19.5" customHeight="1" thickTop="1" thickBot="1" x14ac:dyDescent="0.3">
      <c r="A211" s="209"/>
      <c r="C211" s="136"/>
      <c r="D211" s="138"/>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244" t="e">
        <f t="shared" si="12"/>
        <v>#N/A</v>
      </c>
      <c r="T211" s="232" t="e">
        <f t="shared" si="13"/>
        <v>#N/A</v>
      </c>
      <c r="U211" s="232" t="e">
        <f t="shared" si="14"/>
        <v>#N/A</v>
      </c>
      <c r="V211" s="232" t="e">
        <f t="shared" si="15"/>
        <v>#N/A</v>
      </c>
      <c r="W211" s="245" t="e">
        <f>VLOOKUP(E211,'PC Receitas'!$AZ$4:$BB$27,3,FALSE)</f>
        <v>#N/A</v>
      </c>
    </row>
    <row r="212" spans="1:23" ht="19.5" customHeight="1" thickTop="1" thickBot="1" x14ac:dyDescent="0.3">
      <c r="A212" s="209"/>
      <c r="C212" s="136"/>
      <c r="D212" s="138"/>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244" t="e">
        <f t="shared" si="12"/>
        <v>#N/A</v>
      </c>
      <c r="T212" s="232" t="e">
        <f t="shared" si="13"/>
        <v>#N/A</v>
      </c>
      <c r="U212" s="232" t="e">
        <f t="shared" si="14"/>
        <v>#N/A</v>
      </c>
      <c r="V212" s="232" t="e">
        <f t="shared" si="15"/>
        <v>#N/A</v>
      </c>
      <c r="W212" s="245" t="e">
        <f>VLOOKUP(E212,'PC Receitas'!$AZ$4:$BB$27,3,FALSE)</f>
        <v>#N/A</v>
      </c>
    </row>
    <row r="213" spans="1:23" ht="19.5" customHeight="1" thickTop="1" thickBot="1" x14ac:dyDescent="0.3">
      <c r="A213" s="209"/>
      <c r="C213" s="136"/>
      <c r="D213" s="138"/>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244" t="e">
        <f t="shared" si="12"/>
        <v>#N/A</v>
      </c>
      <c r="T213" s="232" t="e">
        <f t="shared" si="13"/>
        <v>#N/A</v>
      </c>
      <c r="U213" s="232" t="e">
        <f t="shared" si="14"/>
        <v>#N/A</v>
      </c>
      <c r="V213" s="232" t="e">
        <f t="shared" si="15"/>
        <v>#N/A</v>
      </c>
      <c r="W213" s="245" t="e">
        <f>VLOOKUP(E213,'PC Receitas'!$AZ$4:$BB$27,3,FALSE)</f>
        <v>#N/A</v>
      </c>
    </row>
    <row r="214" spans="1:23" ht="19.5" customHeight="1" thickTop="1" thickBot="1" x14ac:dyDescent="0.3">
      <c r="A214" s="209"/>
      <c r="C214" s="136"/>
      <c r="D214" s="138"/>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244" t="e">
        <f t="shared" si="12"/>
        <v>#N/A</v>
      </c>
      <c r="T214" s="232" t="e">
        <f t="shared" si="13"/>
        <v>#N/A</v>
      </c>
      <c r="U214" s="232" t="e">
        <f t="shared" si="14"/>
        <v>#N/A</v>
      </c>
      <c r="V214" s="232" t="e">
        <f t="shared" si="15"/>
        <v>#N/A</v>
      </c>
      <c r="W214" s="245" t="e">
        <f>VLOOKUP(E214,'PC Receitas'!$AZ$4:$BB$27,3,FALSE)</f>
        <v>#N/A</v>
      </c>
    </row>
    <row r="215" spans="1:23" ht="19.5" customHeight="1" thickTop="1" thickBot="1" x14ac:dyDescent="0.3">
      <c r="A215" s="209"/>
      <c r="C215" s="136"/>
      <c r="D215" s="138"/>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244" t="e">
        <f t="shared" si="12"/>
        <v>#N/A</v>
      </c>
      <c r="T215" s="232" t="e">
        <f t="shared" si="13"/>
        <v>#N/A</v>
      </c>
      <c r="U215" s="232" t="e">
        <f t="shared" si="14"/>
        <v>#N/A</v>
      </c>
      <c r="V215" s="232" t="e">
        <f t="shared" si="15"/>
        <v>#N/A</v>
      </c>
      <c r="W215" s="245" t="e">
        <f>VLOOKUP(E215,'PC Receitas'!$AZ$4:$BB$27,3,FALSE)</f>
        <v>#N/A</v>
      </c>
    </row>
    <row r="216" spans="1:23" ht="19.5" customHeight="1" thickTop="1" thickBot="1" x14ac:dyDescent="0.3">
      <c r="A216" s="209"/>
      <c r="C216" s="136"/>
      <c r="D216" s="138"/>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244" t="e">
        <f t="shared" si="12"/>
        <v>#N/A</v>
      </c>
      <c r="T216" s="232" t="e">
        <f t="shared" si="13"/>
        <v>#N/A</v>
      </c>
      <c r="U216" s="232" t="e">
        <f t="shared" si="14"/>
        <v>#N/A</v>
      </c>
      <c r="V216" s="232" t="e">
        <f t="shared" si="15"/>
        <v>#N/A</v>
      </c>
      <c r="W216" s="245" t="e">
        <f>VLOOKUP(E216,'PC Receitas'!$AZ$4:$BB$27,3,FALSE)</f>
        <v>#N/A</v>
      </c>
    </row>
    <row r="217" spans="1:23" ht="19.5" customHeight="1" thickTop="1" thickBot="1" x14ac:dyDescent="0.3">
      <c r="A217" s="209"/>
      <c r="C217" s="136"/>
      <c r="D217" s="138"/>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244" t="e">
        <f t="shared" si="12"/>
        <v>#N/A</v>
      </c>
      <c r="T217" s="232" t="e">
        <f t="shared" si="13"/>
        <v>#N/A</v>
      </c>
      <c r="U217" s="232" t="e">
        <f t="shared" si="14"/>
        <v>#N/A</v>
      </c>
      <c r="V217" s="232" t="e">
        <f t="shared" si="15"/>
        <v>#N/A</v>
      </c>
      <c r="W217" s="245" t="e">
        <f>VLOOKUP(E217,'PC Receitas'!$AZ$4:$BB$27,3,FALSE)</f>
        <v>#N/A</v>
      </c>
    </row>
    <row r="218" spans="1:23" ht="19.5" customHeight="1" thickTop="1" thickBot="1" x14ac:dyDescent="0.3">
      <c r="A218" s="209"/>
      <c r="C218" s="136"/>
      <c r="D218" s="138"/>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244" t="e">
        <f t="shared" si="12"/>
        <v>#N/A</v>
      </c>
      <c r="T218" s="232" t="e">
        <f t="shared" si="13"/>
        <v>#N/A</v>
      </c>
      <c r="U218" s="232" t="e">
        <f t="shared" si="14"/>
        <v>#N/A</v>
      </c>
      <c r="V218" s="232" t="e">
        <f t="shared" si="15"/>
        <v>#N/A</v>
      </c>
      <c r="W218" s="245" t="e">
        <f>VLOOKUP(E218,'PC Receitas'!$AZ$4:$BB$27,3,FALSE)</f>
        <v>#N/A</v>
      </c>
    </row>
    <row r="219" spans="1:23" ht="19.5" customHeight="1" thickTop="1" thickBot="1" x14ac:dyDescent="0.3">
      <c r="A219" s="209"/>
      <c r="C219" s="136"/>
      <c r="D219" s="138"/>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244" t="e">
        <f t="shared" si="12"/>
        <v>#N/A</v>
      </c>
      <c r="T219" s="232" t="e">
        <f t="shared" si="13"/>
        <v>#N/A</v>
      </c>
      <c r="U219" s="232" t="e">
        <f t="shared" si="14"/>
        <v>#N/A</v>
      </c>
      <c r="V219" s="232" t="e">
        <f t="shared" si="15"/>
        <v>#N/A</v>
      </c>
      <c r="W219" s="245" t="e">
        <f>VLOOKUP(E219,'PC Receitas'!$AZ$4:$BB$27,3,FALSE)</f>
        <v>#N/A</v>
      </c>
    </row>
    <row r="220" spans="1:23" ht="19.5" customHeight="1" thickTop="1" thickBot="1" x14ac:dyDescent="0.3">
      <c r="A220" s="209"/>
      <c r="C220" s="136"/>
      <c r="D220" s="138"/>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244" t="e">
        <f t="shared" si="12"/>
        <v>#N/A</v>
      </c>
      <c r="T220" s="232" t="e">
        <f t="shared" si="13"/>
        <v>#N/A</v>
      </c>
      <c r="U220" s="232" t="e">
        <f t="shared" si="14"/>
        <v>#N/A</v>
      </c>
      <c r="V220" s="232" t="e">
        <f t="shared" si="15"/>
        <v>#N/A</v>
      </c>
      <c r="W220" s="245" t="e">
        <f>VLOOKUP(E220,'PC Receitas'!$AZ$4:$BB$27,3,FALSE)</f>
        <v>#N/A</v>
      </c>
    </row>
    <row r="221" spans="1:23" ht="19.5" customHeight="1" thickTop="1" thickBot="1" x14ac:dyDescent="0.3">
      <c r="A221" s="209"/>
      <c r="C221" s="136"/>
      <c r="D221" s="138"/>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244" t="e">
        <f t="shared" si="12"/>
        <v>#N/A</v>
      </c>
      <c r="T221" s="232" t="e">
        <f t="shared" si="13"/>
        <v>#N/A</v>
      </c>
      <c r="U221" s="232" t="e">
        <f t="shared" si="14"/>
        <v>#N/A</v>
      </c>
      <c r="V221" s="232" t="e">
        <f t="shared" si="15"/>
        <v>#N/A</v>
      </c>
      <c r="W221" s="245" t="e">
        <f>VLOOKUP(E221,'PC Receitas'!$AZ$4:$BB$27,3,FALSE)</f>
        <v>#N/A</v>
      </c>
    </row>
    <row r="222" spans="1:23" ht="19.5" customHeight="1" thickTop="1" thickBot="1" x14ac:dyDescent="0.3">
      <c r="A222" s="209"/>
      <c r="C222" s="136"/>
      <c r="D222" s="138"/>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244" t="e">
        <f t="shared" si="12"/>
        <v>#N/A</v>
      </c>
      <c r="T222" s="232" t="e">
        <f t="shared" si="13"/>
        <v>#N/A</v>
      </c>
      <c r="U222" s="232" t="e">
        <f t="shared" si="14"/>
        <v>#N/A</v>
      </c>
      <c r="V222" s="232" t="e">
        <f t="shared" si="15"/>
        <v>#N/A</v>
      </c>
      <c r="W222" s="245" t="e">
        <f>VLOOKUP(E222,'PC Receitas'!$AZ$4:$BB$27,3,FALSE)</f>
        <v>#N/A</v>
      </c>
    </row>
    <row r="223" spans="1:23" ht="19.5" customHeight="1" thickTop="1" thickBot="1" x14ac:dyDescent="0.3">
      <c r="A223" s="209"/>
      <c r="C223" s="136"/>
      <c r="D223" s="138"/>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244" t="e">
        <f t="shared" si="12"/>
        <v>#N/A</v>
      </c>
      <c r="T223" s="232" t="e">
        <f t="shared" si="13"/>
        <v>#N/A</v>
      </c>
      <c r="U223" s="232" t="e">
        <f t="shared" si="14"/>
        <v>#N/A</v>
      </c>
      <c r="V223" s="232" t="e">
        <f t="shared" si="15"/>
        <v>#N/A</v>
      </c>
      <c r="W223" s="245" t="e">
        <f>VLOOKUP(E223,'PC Receitas'!$AZ$4:$BB$27,3,FALSE)</f>
        <v>#N/A</v>
      </c>
    </row>
    <row r="224" spans="1:23" ht="19.5" customHeight="1" thickTop="1" thickBot="1" x14ac:dyDescent="0.3">
      <c r="A224" s="209"/>
      <c r="C224" s="136"/>
      <c r="D224" s="138"/>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244" t="e">
        <f t="shared" si="12"/>
        <v>#N/A</v>
      </c>
      <c r="T224" s="232" t="e">
        <f t="shared" si="13"/>
        <v>#N/A</v>
      </c>
      <c r="U224" s="232" t="e">
        <f t="shared" si="14"/>
        <v>#N/A</v>
      </c>
      <c r="V224" s="232" t="e">
        <f t="shared" si="15"/>
        <v>#N/A</v>
      </c>
      <c r="W224" s="245" t="e">
        <f>VLOOKUP(E224,'PC Receitas'!$AZ$4:$BB$27,3,FALSE)</f>
        <v>#N/A</v>
      </c>
    </row>
    <row r="225" spans="1:23" ht="19.5" customHeight="1" thickTop="1" thickBot="1" x14ac:dyDescent="0.3">
      <c r="A225" s="209"/>
      <c r="C225" s="136"/>
      <c r="D225" s="138"/>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244" t="e">
        <f t="shared" si="12"/>
        <v>#N/A</v>
      </c>
      <c r="T225" s="232" t="e">
        <f t="shared" si="13"/>
        <v>#N/A</v>
      </c>
      <c r="U225" s="232" t="e">
        <f t="shared" si="14"/>
        <v>#N/A</v>
      </c>
      <c r="V225" s="232" t="e">
        <f t="shared" si="15"/>
        <v>#N/A</v>
      </c>
      <c r="W225" s="245" t="e">
        <f>VLOOKUP(E225,'PC Receitas'!$AZ$4:$BB$27,3,FALSE)</f>
        <v>#N/A</v>
      </c>
    </row>
    <row r="226" spans="1:23" ht="19.5" customHeight="1" thickTop="1" thickBot="1" x14ac:dyDescent="0.3">
      <c r="A226" s="209"/>
      <c r="C226" s="136"/>
      <c r="D226" s="138"/>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244" t="e">
        <f t="shared" si="12"/>
        <v>#N/A</v>
      </c>
      <c r="T226" s="232" t="e">
        <f t="shared" si="13"/>
        <v>#N/A</v>
      </c>
      <c r="U226" s="232" t="e">
        <f t="shared" si="14"/>
        <v>#N/A</v>
      </c>
      <c r="V226" s="232" t="e">
        <f t="shared" si="15"/>
        <v>#N/A</v>
      </c>
      <c r="W226" s="245" t="e">
        <f>VLOOKUP(E226,'PC Receitas'!$AZ$4:$BB$27,3,FALSE)</f>
        <v>#N/A</v>
      </c>
    </row>
    <row r="227" spans="1:23" ht="19.5" customHeight="1" thickTop="1" thickBot="1" x14ac:dyDescent="0.3">
      <c r="A227" s="209"/>
      <c r="C227" s="136"/>
      <c r="D227" s="138"/>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244" t="e">
        <f t="shared" si="12"/>
        <v>#N/A</v>
      </c>
      <c r="T227" s="232" t="e">
        <f t="shared" si="13"/>
        <v>#N/A</v>
      </c>
      <c r="U227" s="232" t="e">
        <f t="shared" si="14"/>
        <v>#N/A</v>
      </c>
      <c r="V227" s="232" t="e">
        <f t="shared" si="15"/>
        <v>#N/A</v>
      </c>
      <c r="W227" s="245" t="e">
        <f>VLOOKUP(E227,'PC Receitas'!$AZ$4:$BB$27,3,FALSE)</f>
        <v>#N/A</v>
      </c>
    </row>
    <row r="228" spans="1:23" ht="19.5" customHeight="1" thickTop="1" thickBot="1" x14ac:dyDescent="0.3">
      <c r="A228" s="209"/>
      <c r="C228" s="136"/>
      <c r="D228" s="138"/>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244" t="e">
        <f t="shared" si="12"/>
        <v>#N/A</v>
      </c>
      <c r="T228" s="232" t="e">
        <f t="shared" si="13"/>
        <v>#N/A</v>
      </c>
      <c r="U228" s="232" t="e">
        <f t="shared" si="14"/>
        <v>#N/A</v>
      </c>
      <c r="V228" s="232" t="e">
        <f t="shared" si="15"/>
        <v>#N/A</v>
      </c>
      <c r="W228" s="245" t="e">
        <f>VLOOKUP(E228,'PC Receitas'!$AZ$4:$BB$27,3,FALSE)</f>
        <v>#N/A</v>
      </c>
    </row>
    <row r="229" spans="1:23" ht="19.5" customHeight="1" thickTop="1" thickBot="1" x14ac:dyDescent="0.3">
      <c r="A229" s="209"/>
      <c r="C229" s="136"/>
      <c r="D229" s="138"/>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244" t="e">
        <f t="shared" si="12"/>
        <v>#N/A</v>
      </c>
      <c r="T229" s="232" t="e">
        <f t="shared" si="13"/>
        <v>#N/A</v>
      </c>
      <c r="U229" s="232" t="e">
        <f t="shared" si="14"/>
        <v>#N/A</v>
      </c>
      <c r="V229" s="232" t="e">
        <f t="shared" si="15"/>
        <v>#N/A</v>
      </c>
      <c r="W229" s="245" t="e">
        <f>VLOOKUP(E229,'PC Receitas'!$AZ$4:$BB$27,3,FALSE)</f>
        <v>#N/A</v>
      </c>
    </row>
    <row r="230" spans="1:23" ht="19.5" customHeight="1" thickTop="1" thickBot="1" x14ac:dyDescent="0.3">
      <c r="A230" s="209"/>
      <c r="C230" s="136"/>
      <c r="D230" s="138"/>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244" t="e">
        <f t="shared" si="12"/>
        <v>#N/A</v>
      </c>
      <c r="T230" s="232" t="e">
        <f t="shared" si="13"/>
        <v>#N/A</v>
      </c>
      <c r="U230" s="232" t="e">
        <f t="shared" si="14"/>
        <v>#N/A</v>
      </c>
      <c r="V230" s="232" t="e">
        <f t="shared" si="15"/>
        <v>#N/A</v>
      </c>
      <c r="W230" s="245" t="e">
        <f>VLOOKUP(E230,'PC Receitas'!$AZ$4:$BB$27,3,FALSE)</f>
        <v>#N/A</v>
      </c>
    </row>
    <row r="231" spans="1:23" ht="19.5" customHeight="1" thickTop="1" thickBot="1" x14ac:dyDescent="0.3">
      <c r="A231" s="209"/>
      <c r="C231" s="136"/>
      <c r="D231" s="138"/>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244" t="e">
        <f t="shared" si="12"/>
        <v>#N/A</v>
      </c>
      <c r="T231" s="232" t="e">
        <f t="shared" si="13"/>
        <v>#N/A</v>
      </c>
      <c r="U231" s="232" t="e">
        <f t="shared" si="14"/>
        <v>#N/A</v>
      </c>
      <c r="V231" s="232" t="e">
        <f t="shared" si="15"/>
        <v>#N/A</v>
      </c>
      <c r="W231" s="245" t="e">
        <f>VLOOKUP(E231,'PC Receitas'!$AZ$4:$BB$27,3,FALSE)</f>
        <v>#N/A</v>
      </c>
    </row>
    <row r="232" spans="1:23" ht="19.5" customHeight="1" thickTop="1" thickBot="1" x14ac:dyDescent="0.3">
      <c r="A232" s="209"/>
      <c r="C232" s="136"/>
      <c r="D232" s="138"/>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244" t="e">
        <f t="shared" si="12"/>
        <v>#N/A</v>
      </c>
      <c r="T232" s="232" t="e">
        <f t="shared" si="13"/>
        <v>#N/A</v>
      </c>
      <c r="U232" s="232" t="e">
        <f t="shared" si="14"/>
        <v>#N/A</v>
      </c>
      <c r="V232" s="232" t="e">
        <f t="shared" si="15"/>
        <v>#N/A</v>
      </c>
      <c r="W232" s="245" t="e">
        <f>VLOOKUP(E232,'PC Receitas'!$AZ$4:$BB$27,3,FALSE)</f>
        <v>#N/A</v>
      </c>
    </row>
    <row r="233" spans="1:23" ht="19.5" customHeight="1" thickTop="1" thickBot="1" x14ac:dyDescent="0.3">
      <c r="A233" s="209"/>
      <c r="C233" s="136"/>
      <c r="D233" s="138"/>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244" t="e">
        <f t="shared" si="12"/>
        <v>#N/A</v>
      </c>
      <c r="T233" s="232" t="e">
        <f t="shared" si="13"/>
        <v>#N/A</v>
      </c>
      <c r="U233" s="232" t="e">
        <f t="shared" si="14"/>
        <v>#N/A</v>
      </c>
      <c r="V233" s="232" t="e">
        <f t="shared" si="15"/>
        <v>#N/A</v>
      </c>
      <c r="W233" s="245" t="e">
        <f>VLOOKUP(E233,'PC Receitas'!$AZ$4:$BB$27,3,FALSE)</f>
        <v>#N/A</v>
      </c>
    </row>
    <row r="234" spans="1:23" ht="19.5" customHeight="1" thickTop="1" thickBot="1" x14ac:dyDescent="0.3">
      <c r="A234" s="209"/>
      <c r="C234" s="136"/>
      <c r="D234" s="138"/>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244" t="e">
        <f t="shared" si="12"/>
        <v>#N/A</v>
      </c>
      <c r="T234" s="232" t="e">
        <f t="shared" si="13"/>
        <v>#N/A</v>
      </c>
      <c r="U234" s="232" t="e">
        <f t="shared" si="14"/>
        <v>#N/A</v>
      </c>
      <c r="V234" s="232" t="e">
        <f t="shared" si="15"/>
        <v>#N/A</v>
      </c>
      <c r="W234" s="245" t="e">
        <f>VLOOKUP(E234,'PC Receitas'!$AZ$4:$BB$27,3,FALSE)</f>
        <v>#N/A</v>
      </c>
    </row>
    <row r="235" spans="1:23" ht="19.5" customHeight="1" thickTop="1" thickBot="1" x14ac:dyDescent="0.3">
      <c r="A235" s="209"/>
      <c r="C235" s="136"/>
      <c r="D235" s="138"/>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244" t="e">
        <f t="shared" si="12"/>
        <v>#N/A</v>
      </c>
      <c r="T235" s="232" t="e">
        <f t="shared" si="13"/>
        <v>#N/A</v>
      </c>
      <c r="U235" s="232" t="e">
        <f t="shared" si="14"/>
        <v>#N/A</v>
      </c>
      <c r="V235" s="232" t="e">
        <f t="shared" si="15"/>
        <v>#N/A</v>
      </c>
      <c r="W235" s="245" t="e">
        <f>VLOOKUP(E235,'PC Receitas'!$AZ$4:$BB$27,3,FALSE)</f>
        <v>#N/A</v>
      </c>
    </row>
    <row r="236" spans="1:23" ht="19.5" customHeight="1" thickTop="1" thickBot="1" x14ac:dyDescent="0.3">
      <c r="A236" s="209"/>
      <c r="C236" s="136"/>
      <c r="D236" s="138"/>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244" t="e">
        <f t="shared" si="12"/>
        <v>#N/A</v>
      </c>
      <c r="T236" s="232" t="e">
        <f t="shared" si="13"/>
        <v>#N/A</v>
      </c>
      <c r="U236" s="232" t="e">
        <f t="shared" si="14"/>
        <v>#N/A</v>
      </c>
      <c r="V236" s="232" t="e">
        <f t="shared" si="15"/>
        <v>#N/A</v>
      </c>
      <c r="W236" s="245" t="e">
        <f>VLOOKUP(E236,'PC Receitas'!$AZ$4:$BB$27,3,FALSE)</f>
        <v>#N/A</v>
      </c>
    </row>
    <row r="237" spans="1:23" ht="19.5" customHeight="1" thickTop="1" thickBot="1" x14ac:dyDescent="0.3">
      <c r="A237" s="209"/>
      <c r="C237" s="136"/>
      <c r="D237" s="138"/>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244" t="e">
        <f t="shared" si="12"/>
        <v>#N/A</v>
      </c>
      <c r="T237" s="232" t="e">
        <f t="shared" si="13"/>
        <v>#N/A</v>
      </c>
      <c r="U237" s="232" t="e">
        <f t="shared" si="14"/>
        <v>#N/A</v>
      </c>
      <c r="V237" s="232" t="e">
        <f t="shared" si="15"/>
        <v>#N/A</v>
      </c>
      <c r="W237" s="245" t="e">
        <f>VLOOKUP(E237,'PC Receitas'!$AZ$4:$BB$27,3,FALSE)</f>
        <v>#N/A</v>
      </c>
    </row>
    <row r="238" spans="1:23" ht="19.5" customHeight="1" thickTop="1" thickBot="1" x14ac:dyDescent="0.3">
      <c r="A238" s="209"/>
      <c r="C238" s="136"/>
      <c r="D238" s="138"/>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244" t="e">
        <f t="shared" si="12"/>
        <v>#N/A</v>
      </c>
      <c r="T238" s="232" t="e">
        <f t="shared" si="13"/>
        <v>#N/A</v>
      </c>
      <c r="U238" s="232" t="e">
        <f t="shared" si="14"/>
        <v>#N/A</v>
      </c>
      <c r="V238" s="232" t="e">
        <f t="shared" si="15"/>
        <v>#N/A</v>
      </c>
      <c r="W238" s="245" t="e">
        <f>VLOOKUP(E238,'PC Receitas'!$AZ$4:$BB$27,3,FALSE)</f>
        <v>#N/A</v>
      </c>
    </row>
    <row r="239" spans="1:23" ht="19.5" customHeight="1" thickTop="1" thickBot="1" x14ac:dyDescent="0.3">
      <c r="A239" s="209"/>
      <c r="C239" s="136"/>
      <c r="D239" s="138"/>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244" t="e">
        <f t="shared" si="12"/>
        <v>#N/A</v>
      </c>
      <c r="T239" s="232" t="e">
        <f t="shared" si="13"/>
        <v>#N/A</v>
      </c>
      <c r="U239" s="232" t="e">
        <f t="shared" si="14"/>
        <v>#N/A</v>
      </c>
      <c r="V239" s="232" t="e">
        <f t="shared" si="15"/>
        <v>#N/A</v>
      </c>
      <c r="W239" s="245" t="e">
        <f>VLOOKUP(E239,'PC Receitas'!$AZ$4:$BB$27,3,FALSE)</f>
        <v>#N/A</v>
      </c>
    </row>
    <row r="240" spans="1:23" ht="19.5" customHeight="1" thickTop="1" thickBot="1" x14ac:dyDescent="0.3">
      <c r="A240" s="209"/>
      <c r="C240" s="136"/>
      <c r="D240" s="138"/>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244" t="e">
        <f t="shared" si="12"/>
        <v>#N/A</v>
      </c>
      <c r="T240" s="232" t="e">
        <f t="shared" si="13"/>
        <v>#N/A</v>
      </c>
      <c r="U240" s="232" t="e">
        <f t="shared" si="14"/>
        <v>#N/A</v>
      </c>
      <c r="V240" s="232" t="e">
        <f t="shared" si="15"/>
        <v>#N/A</v>
      </c>
      <c r="W240" s="245" t="e">
        <f>VLOOKUP(E240,'PC Receitas'!$AZ$4:$BB$27,3,FALSE)</f>
        <v>#N/A</v>
      </c>
    </row>
    <row r="241" spans="1:23" ht="19.5" customHeight="1" thickTop="1" thickBot="1" x14ac:dyDescent="0.3">
      <c r="A241" s="209"/>
      <c r="C241" s="136"/>
      <c r="D241" s="138"/>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244" t="e">
        <f t="shared" si="12"/>
        <v>#N/A</v>
      </c>
      <c r="T241" s="232" t="e">
        <f t="shared" si="13"/>
        <v>#N/A</v>
      </c>
      <c r="U241" s="232" t="e">
        <f t="shared" si="14"/>
        <v>#N/A</v>
      </c>
      <c r="V241" s="232" t="e">
        <f t="shared" si="15"/>
        <v>#N/A</v>
      </c>
      <c r="W241" s="245" t="e">
        <f>VLOOKUP(E241,'PC Receitas'!$AZ$4:$BB$27,3,FALSE)</f>
        <v>#N/A</v>
      </c>
    </row>
    <row r="242" spans="1:23" ht="19.5" customHeight="1" thickTop="1" thickBot="1" x14ac:dyDescent="0.3">
      <c r="A242" s="209"/>
      <c r="C242" s="136"/>
      <c r="D242" s="138"/>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244" t="e">
        <f t="shared" si="12"/>
        <v>#N/A</v>
      </c>
      <c r="T242" s="232" t="e">
        <f t="shared" si="13"/>
        <v>#N/A</v>
      </c>
      <c r="U242" s="232" t="e">
        <f t="shared" si="14"/>
        <v>#N/A</v>
      </c>
      <c r="V242" s="232" t="e">
        <f t="shared" si="15"/>
        <v>#N/A</v>
      </c>
      <c r="W242" s="245" t="e">
        <f>VLOOKUP(E242,'PC Receitas'!$AZ$4:$BB$27,3,FALSE)</f>
        <v>#N/A</v>
      </c>
    </row>
    <row r="243" spans="1:23" ht="19.5" customHeight="1" thickTop="1" thickBot="1" x14ac:dyDescent="0.3">
      <c r="A243" s="209"/>
      <c r="C243" s="136"/>
      <c r="D243" s="138"/>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244" t="e">
        <f t="shared" si="12"/>
        <v>#N/A</v>
      </c>
      <c r="T243" s="232" t="e">
        <f t="shared" si="13"/>
        <v>#N/A</v>
      </c>
      <c r="U243" s="232" t="e">
        <f t="shared" si="14"/>
        <v>#N/A</v>
      </c>
      <c r="V243" s="232" t="e">
        <f t="shared" si="15"/>
        <v>#N/A</v>
      </c>
      <c r="W243" s="245" t="e">
        <f>VLOOKUP(E243,'PC Receitas'!$AZ$4:$BB$27,3,FALSE)</f>
        <v>#N/A</v>
      </c>
    </row>
    <row r="244" spans="1:23" ht="19.5" customHeight="1" thickTop="1" thickBot="1" x14ac:dyDescent="0.3">
      <c r="A244" s="209"/>
      <c r="C244" s="136"/>
      <c r="D244" s="138"/>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244" t="e">
        <f t="shared" si="12"/>
        <v>#N/A</v>
      </c>
      <c r="T244" s="232" t="e">
        <f t="shared" si="13"/>
        <v>#N/A</v>
      </c>
      <c r="U244" s="232" t="e">
        <f t="shared" si="14"/>
        <v>#N/A</v>
      </c>
      <c r="V244" s="232" t="e">
        <f t="shared" si="15"/>
        <v>#N/A</v>
      </c>
      <c r="W244" s="245" t="e">
        <f>VLOOKUP(E244,'PC Receitas'!$AZ$4:$BB$27,3,FALSE)</f>
        <v>#N/A</v>
      </c>
    </row>
    <row r="245" spans="1:23" ht="19.5" customHeight="1" thickTop="1" thickBot="1" x14ac:dyDescent="0.3">
      <c r="A245" s="209"/>
      <c r="C245" s="136"/>
      <c r="D245" s="138"/>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244" t="e">
        <f t="shared" si="12"/>
        <v>#N/A</v>
      </c>
      <c r="T245" s="232" t="e">
        <f t="shared" si="13"/>
        <v>#N/A</v>
      </c>
      <c r="U245" s="232" t="e">
        <f t="shared" si="14"/>
        <v>#N/A</v>
      </c>
      <c r="V245" s="232" t="e">
        <f t="shared" si="15"/>
        <v>#N/A</v>
      </c>
      <c r="W245" s="245" t="e">
        <f>VLOOKUP(E245,'PC Receitas'!$AZ$4:$BB$27,3,FALSE)</f>
        <v>#N/A</v>
      </c>
    </row>
    <row r="246" spans="1:23" ht="19.5" customHeight="1" thickTop="1" thickBot="1" x14ac:dyDescent="0.3">
      <c r="A246" s="209"/>
      <c r="C246" s="136"/>
      <c r="D246" s="138"/>
      <c r="E246" s="43"/>
      <c r="F246" s="195"/>
      <c r="G246" s="43"/>
      <c r="H246" s="43"/>
      <c r="I246" s="43"/>
      <c r="J246" s="228"/>
      <c r="K246" s="228"/>
      <c r="L246" s="44"/>
      <c r="M246" s="122"/>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244" t="e">
        <f t="shared" si="12"/>
        <v>#N/A</v>
      </c>
      <c r="T246" s="232" t="e">
        <f t="shared" si="13"/>
        <v>#N/A</v>
      </c>
      <c r="U246" s="232" t="e">
        <f t="shared" si="14"/>
        <v>#N/A</v>
      </c>
      <c r="V246" s="232" t="e">
        <f t="shared" si="15"/>
        <v>#N/A</v>
      </c>
      <c r="W246" s="245" t="e">
        <f>VLOOKUP(E246,'PC Receitas'!$AZ$4:$BB$27,3,FALSE)</f>
        <v>#N/A</v>
      </c>
    </row>
    <row r="247" spans="1:23" ht="19.5" customHeight="1" thickTop="1" thickBot="1" x14ac:dyDescent="0.3">
      <c r="A247" s="209"/>
      <c r="C247" s="136"/>
      <c r="D247" s="138"/>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244" t="e">
        <f t="shared" si="12"/>
        <v>#N/A</v>
      </c>
      <c r="T247" s="232" t="e">
        <f t="shared" si="13"/>
        <v>#N/A</v>
      </c>
      <c r="U247" s="232" t="e">
        <f t="shared" si="14"/>
        <v>#N/A</v>
      </c>
      <c r="V247" s="232" t="e">
        <f t="shared" si="15"/>
        <v>#N/A</v>
      </c>
      <c r="W247" s="245" t="e">
        <f>VLOOKUP(E247,'PC Receitas'!$AZ$4:$BB$27,3,FALSE)</f>
        <v>#N/A</v>
      </c>
    </row>
    <row r="248" spans="1:23" ht="19.5" customHeight="1" thickTop="1" thickBot="1" x14ac:dyDescent="0.3">
      <c r="A248" s="209"/>
      <c r="C248" s="136"/>
      <c r="D248" s="138"/>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244" t="e">
        <f t="shared" si="12"/>
        <v>#N/A</v>
      </c>
      <c r="T248" s="232" t="e">
        <f t="shared" si="13"/>
        <v>#N/A</v>
      </c>
      <c r="U248" s="232" t="e">
        <f t="shared" si="14"/>
        <v>#N/A</v>
      </c>
      <c r="V248" s="232" t="e">
        <f t="shared" si="15"/>
        <v>#N/A</v>
      </c>
      <c r="W248" s="245" t="e">
        <f>VLOOKUP(E248,'PC Receitas'!$AZ$4:$BB$27,3,FALSE)</f>
        <v>#N/A</v>
      </c>
    </row>
    <row r="249" spans="1:23" ht="19.5" customHeight="1" thickTop="1" thickBot="1" x14ac:dyDescent="0.3">
      <c r="A249" s="209"/>
      <c r="C249" s="136"/>
      <c r="D249" s="138"/>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244" t="e">
        <f t="shared" si="12"/>
        <v>#N/A</v>
      </c>
      <c r="T249" s="232" t="e">
        <f t="shared" si="13"/>
        <v>#N/A</v>
      </c>
      <c r="U249" s="232" t="e">
        <f t="shared" si="14"/>
        <v>#N/A</v>
      </c>
      <c r="V249" s="232" t="e">
        <f t="shared" si="15"/>
        <v>#N/A</v>
      </c>
      <c r="W249" s="245" t="e">
        <f>VLOOKUP(E249,'PC Receitas'!$AZ$4:$BB$27,3,FALSE)</f>
        <v>#N/A</v>
      </c>
    </row>
    <row r="250" spans="1:23" ht="19.5" customHeight="1" thickTop="1" thickBot="1" x14ac:dyDescent="0.3">
      <c r="A250" s="209"/>
      <c r="C250" s="136"/>
      <c r="D250" s="138"/>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244" t="e">
        <f t="shared" si="12"/>
        <v>#N/A</v>
      </c>
      <c r="T250" s="232" t="e">
        <f t="shared" si="13"/>
        <v>#N/A</v>
      </c>
      <c r="U250" s="232" t="e">
        <f t="shared" si="14"/>
        <v>#N/A</v>
      </c>
      <c r="V250" s="232" t="e">
        <f t="shared" si="15"/>
        <v>#N/A</v>
      </c>
      <c r="W250" s="245" t="e">
        <f>VLOOKUP(E250,'PC Receitas'!$AZ$4:$BB$27,3,FALSE)</f>
        <v>#N/A</v>
      </c>
    </row>
    <row r="251" spans="1:23" ht="19.5" customHeight="1" thickTop="1" thickBot="1" x14ac:dyDescent="0.3">
      <c r="A251" s="209"/>
      <c r="C251" s="136"/>
      <c r="D251" s="138"/>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244" t="e">
        <f t="shared" si="12"/>
        <v>#N/A</v>
      </c>
      <c r="T251" s="232" t="e">
        <f t="shared" si="13"/>
        <v>#N/A</v>
      </c>
      <c r="U251" s="232" t="e">
        <f t="shared" si="14"/>
        <v>#N/A</v>
      </c>
      <c r="V251" s="232" t="e">
        <f t="shared" si="15"/>
        <v>#N/A</v>
      </c>
      <c r="W251" s="245" t="e">
        <f>VLOOKUP(E251,'PC Receitas'!$AZ$4:$BB$27,3,FALSE)</f>
        <v>#N/A</v>
      </c>
    </row>
    <row r="252" spans="1:23" ht="19.5" customHeight="1" thickTop="1" thickBot="1" x14ac:dyDescent="0.3">
      <c r="A252" s="209"/>
      <c r="C252" s="136"/>
      <c r="D252" s="138"/>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244" t="e">
        <f t="shared" si="12"/>
        <v>#N/A</v>
      </c>
      <c r="T252" s="232" t="e">
        <f t="shared" si="13"/>
        <v>#N/A</v>
      </c>
      <c r="U252" s="232" t="e">
        <f t="shared" si="14"/>
        <v>#N/A</v>
      </c>
      <c r="V252" s="232" t="e">
        <f t="shared" si="15"/>
        <v>#N/A</v>
      </c>
      <c r="W252" s="245" t="e">
        <f>VLOOKUP(E252,'PC Receitas'!$AZ$4:$BB$27,3,FALSE)</f>
        <v>#N/A</v>
      </c>
    </row>
    <row r="253" spans="1:23" ht="19.5" customHeight="1" thickTop="1" thickBot="1" x14ac:dyDescent="0.3">
      <c r="A253" s="209"/>
      <c r="C253" s="136"/>
      <c r="D253" s="138"/>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244" t="e">
        <f t="shared" si="12"/>
        <v>#N/A</v>
      </c>
      <c r="T253" s="232" t="e">
        <f t="shared" si="13"/>
        <v>#N/A</v>
      </c>
      <c r="U253" s="232" t="e">
        <f t="shared" si="14"/>
        <v>#N/A</v>
      </c>
      <c r="V253" s="232" t="e">
        <f t="shared" si="15"/>
        <v>#N/A</v>
      </c>
      <c r="W253" s="245" t="e">
        <f>VLOOKUP(E253,'PC Receitas'!$AZ$4:$BB$27,3,FALSE)</f>
        <v>#N/A</v>
      </c>
    </row>
    <row r="254" spans="1:23" ht="19.5" customHeight="1" thickTop="1" thickBot="1" x14ac:dyDescent="0.3">
      <c r="A254" s="209"/>
      <c r="C254" s="136"/>
      <c r="D254" s="138"/>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244" t="e">
        <f t="shared" si="12"/>
        <v>#N/A</v>
      </c>
      <c r="T254" s="232" t="e">
        <f t="shared" si="13"/>
        <v>#N/A</v>
      </c>
      <c r="U254" s="232" t="e">
        <f t="shared" si="14"/>
        <v>#N/A</v>
      </c>
      <c r="V254" s="232" t="e">
        <f t="shared" si="15"/>
        <v>#N/A</v>
      </c>
      <c r="W254" s="245" t="e">
        <f>VLOOKUP(E254,'PC Receitas'!$AZ$4:$BB$27,3,FALSE)</f>
        <v>#N/A</v>
      </c>
    </row>
    <row r="255" spans="1:23" ht="19.5" customHeight="1" thickTop="1" thickBot="1" x14ac:dyDescent="0.3">
      <c r="A255" s="209"/>
      <c r="C255" s="136"/>
      <c r="D255" s="138"/>
      <c r="E255" s="43"/>
      <c r="F255" s="195"/>
      <c r="G255" s="43"/>
      <c r="H255" s="43"/>
      <c r="I255" s="43"/>
      <c r="J255" s="228"/>
      <c r="K255" s="228"/>
      <c r="L255" s="44"/>
      <c r="M255" s="122"/>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244" t="e">
        <f t="shared" si="12"/>
        <v>#N/A</v>
      </c>
      <c r="T255" s="232" t="e">
        <f t="shared" si="13"/>
        <v>#N/A</v>
      </c>
      <c r="U255" s="232" t="e">
        <f t="shared" si="14"/>
        <v>#N/A</v>
      </c>
      <c r="V255" s="232" t="e">
        <f t="shared" si="15"/>
        <v>#N/A</v>
      </c>
      <c r="W255" s="245" t="e">
        <f>VLOOKUP(E255,'PC Receitas'!$AZ$4:$BB$27,3,FALSE)</f>
        <v>#N/A</v>
      </c>
    </row>
    <row r="256" spans="1:23" ht="19.5" customHeight="1" thickTop="1" thickBot="1" x14ac:dyDescent="0.3">
      <c r="A256" s="209"/>
      <c r="C256" s="136"/>
      <c r="D256" s="138"/>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244" t="e">
        <f t="shared" si="12"/>
        <v>#N/A</v>
      </c>
      <c r="T256" s="232" t="e">
        <f t="shared" si="13"/>
        <v>#N/A</v>
      </c>
      <c r="U256" s="232" t="e">
        <f t="shared" si="14"/>
        <v>#N/A</v>
      </c>
      <c r="V256" s="232" t="e">
        <f t="shared" si="15"/>
        <v>#N/A</v>
      </c>
      <c r="W256" s="245" t="e">
        <f>VLOOKUP(E256,'PC Receitas'!$AZ$4:$BB$27,3,FALSE)</f>
        <v>#N/A</v>
      </c>
    </row>
    <row r="257" spans="1:23" ht="19.5" customHeight="1" thickTop="1" thickBot="1" x14ac:dyDescent="0.3">
      <c r="A257" s="209"/>
      <c r="C257" s="136"/>
      <c r="D257" s="138"/>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244" t="e">
        <f t="shared" si="12"/>
        <v>#N/A</v>
      </c>
      <c r="T257" s="232" t="e">
        <f t="shared" si="13"/>
        <v>#N/A</v>
      </c>
      <c r="U257" s="232" t="e">
        <f t="shared" si="14"/>
        <v>#N/A</v>
      </c>
      <c r="V257" s="232" t="e">
        <f t="shared" si="15"/>
        <v>#N/A</v>
      </c>
      <c r="W257" s="245" t="e">
        <f>VLOOKUP(E257,'PC Receitas'!$AZ$4:$BB$27,3,FALSE)</f>
        <v>#N/A</v>
      </c>
    </row>
    <row r="258" spans="1:23" ht="19.5" customHeight="1" thickTop="1" thickBot="1" x14ac:dyDescent="0.3">
      <c r="A258" s="209"/>
      <c r="C258" s="136"/>
      <c r="D258" s="138"/>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244" t="e">
        <f t="shared" si="12"/>
        <v>#N/A</v>
      </c>
      <c r="T258" s="232" t="e">
        <f t="shared" si="13"/>
        <v>#N/A</v>
      </c>
      <c r="U258" s="232" t="e">
        <f t="shared" si="14"/>
        <v>#N/A</v>
      </c>
      <c r="V258" s="232" t="e">
        <f t="shared" si="15"/>
        <v>#N/A</v>
      </c>
      <c r="W258" s="245" t="e">
        <f>VLOOKUP(E258,'PC Receitas'!$AZ$4:$BB$27,3,FALSE)</f>
        <v>#N/A</v>
      </c>
    </row>
    <row r="259" spans="1:23" ht="19.5" customHeight="1" thickTop="1" thickBot="1" x14ac:dyDescent="0.3">
      <c r="A259" s="209"/>
      <c r="C259" s="136"/>
      <c r="D259" s="138"/>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244" t="e">
        <f t="shared" si="12"/>
        <v>#N/A</v>
      </c>
      <c r="T259" s="232" t="e">
        <f t="shared" si="13"/>
        <v>#N/A</v>
      </c>
      <c r="U259" s="232" t="e">
        <f t="shared" si="14"/>
        <v>#N/A</v>
      </c>
      <c r="V259" s="232" t="e">
        <f t="shared" si="15"/>
        <v>#N/A</v>
      </c>
      <c r="W259" s="245" t="e">
        <f>VLOOKUP(E259,'PC Receitas'!$AZ$4:$BB$27,3,FALSE)</f>
        <v>#N/A</v>
      </c>
    </row>
    <row r="260" spans="1:23" ht="19.5" customHeight="1" thickTop="1" thickBot="1" x14ac:dyDescent="0.3">
      <c r="A260" s="209"/>
      <c r="C260" s="136"/>
      <c r="D260" s="138"/>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244" t="e">
        <f t="shared" si="12"/>
        <v>#N/A</v>
      </c>
      <c r="T260" s="232" t="e">
        <f t="shared" si="13"/>
        <v>#N/A</v>
      </c>
      <c r="U260" s="232" t="e">
        <f t="shared" si="14"/>
        <v>#N/A</v>
      </c>
      <c r="V260" s="232" t="e">
        <f t="shared" si="15"/>
        <v>#N/A</v>
      </c>
      <c r="W260" s="245" t="e">
        <f>VLOOKUP(E260,'PC Receitas'!$AZ$4:$BB$27,3,FALSE)</f>
        <v>#N/A</v>
      </c>
    </row>
    <row r="261" spans="1:23" ht="19.5" customHeight="1" thickTop="1" thickBot="1" x14ac:dyDescent="0.3">
      <c r="A261" s="209"/>
      <c r="C261" s="136"/>
      <c r="D261" s="138"/>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244" t="e">
        <f t="shared" si="12"/>
        <v>#N/A</v>
      </c>
      <c r="T261" s="232" t="e">
        <f t="shared" si="13"/>
        <v>#N/A</v>
      </c>
      <c r="U261" s="232" t="e">
        <f t="shared" si="14"/>
        <v>#N/A</v>
      </c>
      <c r="V261" s="232" t="e">
        <f t="shared" si="15"/>
        <v>#N/A</v>
      </c>
      <c r="W261" s="245" t="e">
        <f>VLOOKUP(E261,'PC Receitas'!$AZ$4:$BB$27,3,FALSE)</f>
        <v>#N/A</v>
      </c>
    </row>
    <row r="262" spans="1:23" ht="19.5" customHeight="1" thickTop="1" thickBot="1" x14ac:dyDescent="0.3">
      <c r="A262" s="209"/>
      <c r="C262" s="136"/>
      <c r="D262" s="138"/>
      <c r="E262" s="43"/>
      <c r="F262" s="136"/>
      <c r="G262" s="43"/>
      <c r="H262" s="138"/>
      <c r="I262" s="138"/>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244" t="e">
        <f t="shared" ref="S262:S325" si="16">IF(W262="DESPESAS_COM_RH","Despesa",IF(W262="DESPESAS_OPERACIONAIS","Despesa",IF(W262="DESPESAS_DE_MARKETING","Despesa",IF(W262="IMPOSTOS","Despesa",IF(W262="INVESTIMENTOS","Despesa",IF(W262="DESPESAS_9","Despesas",IF(W262="DESPESAS_10","Despesas",IF(W262="DESPESAS_11","Despesas",IF(W262="DESPESAS_12","Despesas","")))))))))</f>
        <v>#N/A</v>
      </c>
      <c r="T262" s="232" t="e">
        <f t="shared" ref="T262:T325" si="17">IF(W262="DESPESAS_COM_PRODUTOS","Despesa",IF(W262="DESPESAS_COM_SERVICOS","Despesa",IF(W262="DESPESAS_NAO_OPERACIONAIS","Despesa","")))</f>
        <v>#N/A</v>
      </c>
      <c r="U262" s="232" t="e">
        <f t="shared" ref="U262:U325" si="18">IF(W262="RECEITAS_COM_PRODUTO","Receita",IF(W262="RECEITAS_COM_SERVICOS","Receita",IF(W262="RECEITAS_NAO_OPERACIONAIS","Receita",IF(W262="RECEITA_4","Receita",IF(W262="RECEITA_5","Receita",IF(W262="RECEITA_6","Receita",IF(W262="RECEITA_7","Receita",IF(W262="RECEITA_8","Receita",IF(W262="RECEITA_9","Receita",IF(W262="RECEITA_10","Receita",IF(W262="RECEITA_11","Receita",IF(W262="RECEITA_12","Receita",""))))))))))))</f>
        <v>#N/A</v>
      </c>
      <c r="V262" s="232" t="e">
        <f t="shared" ref="V262:V325" si="19">IF(S262&lt;&gt;"",S262,IF(T262&lt;&gt;"",T262,IF(U262&lt;&gt;"",U262,"")))</f>
        <v>#N/A</v>
      </c>
      <c r="W262" s="245" t="e">
        <f>VLOOKUP(E262,'PC Receitas'!$AZ$4:$BB$27,3,FALSE)</f>
        <v>#N/A</v>
      </c>
    </row>
    <row r="263" spans="1:23" ht="19.5" customHeight="1" thickTop="1" thickBot="1" x14ac:dyDescent="0.3">
      <c r="A263" s="209"/>
      <c r="C263" s="136"/>
      <c r="D263" s="138"/>
      <c r="E263" s="43"/>
      <c r="F263" s="136"/>
      <c r="G263" s="43"/>
      <c r="H263" s="138"/>
      <c r="I263" s="138"/>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244" t="e">
        <f t="shared" si="16"/>
        <v>#N/A</v>
      </c>
      <c r="T263" s="232" t="e">
        <f t="shared" si="17"/>
        <v>#N/A</v>
      </c>
      <c r="U263" s="232" t="e">
        <f t="shared" si="18"/>
        <v>#N/A</v>
      </c>
      <c r="V263" s="232" t="e">
        <f t="shared" si="19"/>
        <v>#N/A</v>
      </c>
      <c r="W263" s="245" t="e">
        <f>VLOOKUP(E263,'PC Receitas'!$AZ$4:$BB$27,3,FALSE)</f>
        <v>#N/A</v>
      </c>
    </row>
    <row r="264" spans="1:23" ht="19.5" customHeight="1" thickTop="1" thickBot="1" x14ac:dyDescent="0.3">
      <c r="A264" s="209"/>
      <c r="C264" s="136"/>
      <c r="D264" s="138"/>
      <c r="E264" s="43"/>
      <c r="F264" s="136"/>
      <c r="G264" s="43"/>
      <c r="H264" s="138"/>
      <c r="I264" s="138"/>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244" t="e">
        <f t="shared" si="16"/>
        <v>#N/A</v>
      </c>
      <c r="T264" s="232" t="e">
        <f t="shared" si="17"/>
        <v>#N/A</v>
      </c>
      <c r="U264" s="232" t="e">
        <f t="shared" si="18"/>
        <v>#N/A</v>
      </c>
      <c r="V264" s="232" t="e">
        <f t="shared" si="19"/>
        <v>#N/A</v>
      </c>
      <c r="W264" s="245" t="e">
        <f>VLOOKUP(E264,'PC Receitas'!$AZ$4:$BB$27,3,FALSE)</f>
        <v>#N/A</v>
      </c>
    </row>
    <row r="265" spans="1:23" ht="19.5" customHeight="1" thickTop="1" thickBot="1" x14ac:dyDescent="0.3">
      <c r="A265" s="209"/>
      <c r="C265" s="136"/>
      <c r="D265" s="138"/>
      <c r="E265" s="43"/>
      <c r="F265" s="136"/>
      <c r="G265" s="43"/>
      <c r="H265" s="138"/>
      <c r="I265" s="138"/>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244" t="e">
        <f t="shared" si="16"/>
        <v>#N/A</v>
      </c>
      <c r="T265" s="232" t="e">
        <f t="shared" si="17"/>
        <v>#N/A</v>
      </c>
      <c r="U265" s="232" t="e">
        <f t="shared" si="18"/>
        <v>#N/A</v>
      </c>
      <c r="V265" s="232" t="e">
        <f t="shared" si="19"/>
        <v>#N/A</v>
      </c>
      <c r="W265" s="245" t="e">
        <f>VLOOKUP(E265,'PC Receitas'!$AZ$4:$BB$27,3,FALSE)</f>
        <v>#N/A</v>
      </c>
    </row>
    <row r="266" spans="1:23" ht="19.5" customHeight="1" thickTop="1" thickBot="1" x14ac:dyDescent="0.3">
      <c r="A266" s="209"/>
      <c r="C266" s="136"/>
      <c r="D266" s="138"/>
      <c r="E266" s="43"/>
      <c r="F266" s="195"/>
      <c r="G266" s="43"/>
      <c r="H266" s="138"/>
      <c r="I266" s="138"/>
      <c r="J266" s="228"/>
      <c r="K266" s="228"/>
      <c r="L266" s="44"/>
      <c r="M266" s="122"/>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244" t="e">
        <f t="shared" si="16"/>
        <v>#N/A</v>
      </c>
      <c r="T266" s="232" t="e">
        <f t="shared" si="17"/>
        <v>#N/A</v>
      </c>
      <c r="U266" s="232" t="e">
        <f t="shared" si="18"/>
        <v>#N/A</v>
      </c>
      <c r="V266" s="232" t="e">
        <f t="shared" si="19"/>
        <v>#N/A</v>
      </c>
      <c r="W266" s="245" t="e">
        <f>VLOOKUP(E266,'PC Receitas'!$AZ$4:$BB$27,3,FALSE)</f>
        <v>#N/A</v>
      </c>
    </row>
    <row r="267" spans="1:23" ht="19.5" customHeight="1" thickTop="1" thickBot="1" x14ac:dyDescent="0.3">
      <c r="A267" s="209"/>
      <c r="C267" s="136"/>
      <c r="D267" s="138"/>
      <c r="E267" s="43"/>
      <c r="F267" s="195"/>
      <c r="G267" s="43"/>
      <c r="H267" s="138"/>
      <c r="I267" s="138"/>
      <c r="J267" s="228"/>
      <c r="K267" s="228"/>
      <c r="L267" s="44"/>
      <c r="M267" s="122"/>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244" t="e">
        <f t="shared" si="16"/>
        <v>#N/A</v>
      </c>
      <c r="T267" s="232" t="e">
        <f t="shared" si="17"/>
        <v>#N/A</v>
      </c>
      <c r="U267" s="232" t="e">
        <f t="shared" si="18"/>
        <v>#N/A</v>
      </c>
      <c r="V267" s="232" t="e">
        <f t="shared" si="19"/>
        <v>#N/A</v>
      </c>
      <c r="W267" s="245" t="e">
        <f>VLOOKUP(E267,'PC Receitas'!$AZ$4:$BB$27,3,FALSE)</f>
        <v>#N/A</v>
      </c>
    </row>
    <row r="268" spans="1:23" ht="19.5" customHeight="1" thickTop="1" thickBot="1" x14ac:dyDescent="0.3">
      <c r="A268" s="209"/>
      <c r="C268" s="136"/>
      <c r="D268" s="138"/>
      <c r="E268" s="43"/>
      <c r="F268" s="195"/>
      <c r="G268" s="43"/>
      <c r="H268" s="43"/>
      <c r="I268" s="43"/>
      <c r="J268" s="228"/>
      <c r="K268" s="228"/>
      <c r="L268" s="44"/>
      <c r="M268" s="122"/>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244" t="e">
        <f t="shared" si="16"/>
        <v>#N/A</v>
      </c>
      <c r="T268" s="232" t="e">
        <f t="shared" si="17"/>
        <v>#N/A</v>
      </c>
      <c r="U268" s="232" t="e">
        <f t="shared" si="18"/>
        <v>#N/A</v>
      </c>
      <c r="V268" s="232" t="e">
        <f t="shared" si="19"/>
        <v>#N/A</v>
      </c>
      <c r="W268" s="245" t="e">
        <f>VLOOKUP(E268,'PC Receitas'!$AZ$4:$BB$27,3,FALSE)</f>
        <v>#N/A</v>
      </c>
    </row>
    <row r="269" spans="1:23" ht="19.5" customHeight="1" thickTop="1" thickBot="1" x14ac:dyDescent="0.3">
      <c r="A269" s="209"/>
      <c r="C269" s="136"/>
      <c r="D269" s="138"/>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244" t="e">
        <f t="shared" si="16"/>
        <v>#N/A</v>
      </c>
      <c r="T269" s="232" t="e">
        <f t="shared" si="17"/>
        <v>#N/A</v>
      </c>
      <c r="U269" s="232" t="e">
        <f t="shared" si="18"/>
        <v>#N/A</v>
      </c>
      <c r="V269" s="232" t="e">
        <f t="shared" si="19"/>
        <v>#N/A</v>
      </c>
      <c r="W269" s="245" t="e">
        <f>VLOOKUP(E269,'PC Receitas'!$AZ$4:$BB$27,3,FALSE)</f>
        <v>#N/A</v>
      </c>
    </row>
    <row r="270" spans="1:23" ht="19.5" customHeight="1" thickTop="1" thickBot="1" x14ac:dyDescent="0.3">
      <c r="A270" s="209"/>
      <c r="C270" s="136"/>
      <c r="D270" s="138"/>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244" t="e">
        <f t="shared" si="16"/>
        <v>#N/A</v>
      </c>
      <c r="T270" s="232" t="e">
        <f t="shared" si="17"/>
        <v>#N/A</v>
      </c>
      <c r="U270" s="232" t="e">
        <f t="shared" si="18"/>
        <v>#N/A</v>
      </c>
      <c r="V270" s="232" t="e">
        <f t="shared" si="19"/>
        <v>#N/A</v>
      </c>
      <c r="W270" s="245" t="e">
        <f>VLOOKUP(E270,'PC Receitas'!$AZ$4:$BB$27,3,FALSE)</f>
        <v>#N/A</v>
      </c>
    </row>
    <row r="271" spans="1:23" ht="19.5" customHeight="1" thickTop="1" thickBot="1" x14ac:dyDescent="0.3">
      <c r="A271" s="209"/>
      <c r="C271" s="136"/>
      <c r="D271" s="138"/>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244" t="e">
        <f t="shared" si="16"/>
        <v>#N/A</v>
      </c>
      <c r="T271" s="232" t="e">
        <f t="shared" si="17"/>
        <v>#N/A</v>
      </c>
      <c r="U271" s="232" t="e">
        <f t="shared" si="18"/>
        <v>#N/A</v>
      </c>
      <c r="V271" s="232" t="e">
        <f t="shared" si="19"/>
        <v>#N/A</v>
      </c>
      <c r="W271" s="245" t="e">
        <f>VLOOKUP(E271,'PC Receitas'!$AZ$4:$BB$27,3,FALSE)</f>
        <v>#N/A</v>
      </c>
    </row>
    <row r="272" spans="1:23" ht="19.5" customHeight="1" thickTop="1" thickBot="1" x14ac:dyDescent="0.3">
      <c r="A272" s="209"/>
      <c r="C272" s="136"/>
      <c r="D272" s="138"/>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244" t="e">
        <f t="shared" si="16"/>
        <v>#N/A</v>
      </c>
      <c r="T272" s="232" t="e">
        <f t="shared" si="17"/>
        <v>#N/A</v>
      </c>
      <c r="U272" s="232" t="e">
        <f t="shared" si="18"/>
        <v>#N/A</v>
      </c>
      <c r="V272" s="232" t="e">
        <f t="shared" si="19"/>
        <v>#N/A</v>
      </c>
      <c r="W272" s="245" t="e">
        <f>VLOOKUP(E272,'PC Receitas'!$AZ$4:$BB$27,3,FALSE)</f>
        <v>#N/A</v>
      </c>
    </row>
    <row r="273" spans="1:23" ht="19.5" customHeight="1" thickTop="1" thickBot="1" x14ac:dyDescent="0.3">
      <c r="A273" s="209"/>
      <c r="C273" s="136"/>
      <c r="D273" s="138"/>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244" t="e">
        <f t="shared" si="16"/>
        <v>#N/A</v>
      </c>
      <c r="T273" s="232" t="e">
        <f t="shared" si="17"/>
        <v>#N/A</v>
      </c>
      <c r="U273" s="232" t="e">
        <f t="shared" si="18"/>
        <v>#N/A</v>
      </c>
      <c r="V273" s="232" t="e">
        <f t="shared" si="19"/>
        <v>#N/A</v>
      </c>
      <c r="W273" s="245" t="e">
        <f>VLOOKUP(E273,'PC Receitas'!$AZ$4:$BB$27,3,FALSE)</f>
        <v>#N/A</v>
      </c>
    </row>
    <row r="274" spans="1:23" ht="19.5" customHeight="1" thickTop="1" thickBot="1" x14ac:dyDescent="0.3">
      <c r="A274" s="209"/>
      <c r="C274" s="136"/>
      <c r="D274" s="138"/>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244" t="e">
        <f t="shared" si="16"/>
        <v>#N/A</v>
      </c>
      <c r="T274" s="232" t="e">
        <f t="shared" si="17"/>
        <v>#N/A</v>
      </c>
      <c r="U274" s="232" t="e">
        <f t="shared" si="18"/>
        <v>#N/A</v>
      </c>
      <c r="V274" s="232" t="e">
        <f t="shared" si="19"/>
        <v>#N/A</v>
      </c>
      <c r="W274" s="245" t="e">
        <f>VLOOKUP(E274,'PC Receitas'!$AZ$4:$BB$27,3,FALSE)</f>
        <v>#N/A</v>
      </c>
    </row>
    <row r="275" spans="1:23" ht="19.5" customHeight="1" thickTop="1" thickBot="1" x14ac:dyDescent="0.3">
      <c r="A275" s="209"/>
      <c r="C275" s="136"/>
      <c r="D275" s="138"/>
      <c r="E275" s="43"/>
      <c r="F275" s="195"/>
      <c r="G275" s="43"/>
      <c r="H275" s="43"/>
      <c r="I275" s="43"/>
      <c r="J275" s="228"/>
      <c r="K275" s="228"/>
      <c r="L275" s="44"/>
      <c r="M275" s="122"/>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244" t="e">
        <f t="shared" si="16"/>
        <v>#N/A</v>
      </c>
      <c r="T275" s="232" t="e">
        <f t="shared" si="17"/>
        <v>#N/A</v>
      </c>
      <c r="U275" s="232" t="e">
        <f t="shared" si="18"/>
        <v>#N/A</v>
      </c>
      <c r="V275" s="232" t="e">
        <f t="shared" si="19"/>
        <v>#N/A</v>
      </c>
      <c r="W275" s="245" t="e">
        <f>VLOOKUP(E275,'PC Receitas'!$AZ$4:$BB$27,3,FALSE)</f>
        <v>#N/A</v>
      </c>
    </row>
    <row r="276" spans="1:23" ht="19.5" customHeight="1" thickTop="1" thickBot="1" x14ac:dyDescent="0.3">
      <c r="A276" s="209"/>
      <c r="C276" s="136"/>
      <c r="D276" s="138"/>
      <c r="E276" s="43"/>
      <c r="F276" s="191"/>
      <c r="G276" s="43"/>
      <c r="H276" s="138"/>
      <c r="I276" s="138"/>
      <c r="J276" s="228"/>
      <c r="K276" s="228"/>
      <c r="L276" s="44"/>
      <c r="M276" s="122"/>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244" t="e">
        <f t="shared" si="16"/>
        <v>#N/A</v>
      </c>
      <c r="T276" s="232" t="e">
        <f t="shared" si="17"/>
        <v>#N/A</v>
      </c>
      <c r="U276" s="232" t="e">
        <f t="shared" si="18"/>
        <v>#N/A</v>
      </c>
      <c r="V276" s="232" t="e">
        <f t="shared" si="19"/>
        <v>#N/A</v>
      </c>
      <c r="W276" s="245" t="e">
        <f>VLOOKUP(E276,'PC Receitas'!$AZ$4:$BB$27,3,FALSE)</f>
        <v>#N/A</v>
      </c>
    </row>
    <row r="277" spans="1:23" ht="19.5" customHeight="1" thickTop="1" thickBot="1" x14ac:dyDescent="0.3">
      <c r="A277" s="209"/>
      <c r="C277" s="136"/>
      <c r="D277" s="138"/>
      <c r="E277" s="43"/>
      <c r="F277" s="195"/>
      <c r="G277" s="43"/>
      <c r="H277" s="43"/>
      <c r="I277" s="43"/>
      <c r="J277" s="228"/>
      <c r="K277" s="228"/>
      <c r="L277" s="44"/>
      <c r="M277" s="122"/>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244" t="e">
        <f t="shared" si="16"/>
        <v>#N/A</v>
      </c>
      <c r="T277" s="232" t="e">
        <f t="shared" si="17"/>
        <v>#N/A</v>
      </c>
      <c r="U277" s="232" t="e">
        <f t="shared" si="18"/>
        <v>#N/A</v>
      </c>
      <c r="V277" s="232" t="e">
        <f t="shared" si="19"/>
        <v>#N/A</v>
      </c>
      <c r="W277" s="245" t="e">
        <f>VLOOKUP(E277,'PC Receitas'!$AZ$4:$BB$27,3,FALSE)</f>
        <v>#N/A</v>
      </c>
    </row>
    <row r="278" spans="1:23" ht="19.5" customHeight="1" thickTop="1" thickBot="1" x14ac:dyDescent="0.3">
      <c r="A278" s="209"/>
      <c r="C278" s="136"/>
      <c r="D278" s="138"/>
      <c r="E278" s="43"/>
      <c r="F278" s="195"/>
      <c r="G278" s="43"/>
      <c r="H278" s="43"/>
      <c r="I278" s="43"/>
      <c r="J278" s="228"/>
      <c r="K278" s="228"/>
      <c r="L278" s="44"/>
      <c r="M278" s="122"/>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244" t="e">
        <f t="shared" si="16"/>
        <v>#N/A</v>
      </c>
      <c r="T278" s="232" t="e">
        <f t="shared" si="17"/>
        <v>#N/A</v>
      </c>
      <c r="U278" s="232" t="e">
        <f t="shared" si="18"/>
        <v>#N/A</v>
      </c>
      <c r="V278" s="232" t="e">
        <f t="shared" si="19"/>
        <v>#N/A</v>
      </c>
      <c r="W278" s="245" t="e">
        <f>VLOOKUP(E278,'PC Receitas'!$AZ$4:$BB$27,3,FALSE)</f>
        <v>#N/A</v>
      </c>
    </row>
    <row r="279" spans="1:23" ht="19.5" customHeight="1" thickTop="1" thickBot="1" x14ac:dyDescent="0.3">
      <c r="A279" s="209"/>
      <c r="C279" s="136"/>
      <c r="D279" s="138"/>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244" t="e">
        <f t="shared" si="16"/>
        <v>#N/A</v>
      </c>
      <c r="T279" s="232" t="e">
        <f t="shared" si="17"/>
        <v>#N/A</v>
      </c>
      <c r="U279" s="232" t="e">
        <f t="shared" si="18"/>
        <v>#N/A</v>
      </c>
      <c r="V279" s="232" t="e">
        <f t="shared" si="19"/>
        <v>#N/A</v>
      </c>
      <c r="W279" s="245" t="e">
        <f>VLOOKUP(E279,'PC Receitas'!$AZ$4:$BB$27,3,FALSE)</f>
        <v>#N/A</v>
      </c>
    </row>
    <row r="280" spans="1:23" ht="19.5" customHeight="1" thickTop="1" thickBot="1" x14ac:dyDescent="0.3">
      <c r="A280" s="209"/>
      <c r="C280" s="136"/>
      <c r="D280" s="138"/>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244" t="e">
        <f t="shared" si="16"/>
        <v>#N/A</v>
      </c>
      <c r="T280" s="232" t="e">
        <f t="shared" si="17"/>
        <v>#N/A</v>
      </c>
      <c r="U280" s="232" t="e">
        <f t="shared" si="18"/>
        <v>#N/A</v>
      </c>
      <c r="V280" s="232" t="e">
        <f t="shared" si="19"/>
        <v>#N/A</v>
      </c>
      <c r="W280" s="245" t="e">
        <f>VLOOKUP(E280,'PC Receitas'!$AZ$4:$BB$27,3,FALSE)</f>
        <v>#N/A</v>
      </c>
    </row>
    <row r="281" spans="1:23" ht="19.5" customHeight="1" thickTop="1" thickBot="1" x14ac:dyDescent="0.3">
      <c r="A281" s="209"/>
      <c r="C281" s="136"/>
      <c r="D281" s="138"/>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244" t="e">
        <f t="shared" si="16"/>
        <v>#N/A</v>
      </c>
      <c r="T281" s="232" t="e">
        <f t="shared" si="17"/>
        <v>#N/A</v>
      </c>
      <c r="U281" s="232" t="e">
        <f t="shared" si="18"/>
        <v>#N/A</v>
      </c>
      <c r="V281" s="232" t="e">
        <f t="shared" si="19"/>
        <v>#N/A</v>
      </c>
      <c r="W281" s="245" t="e">
        <f>VLOOKUP(E281,'PC Receitas'!$AZ$4:$BB$27,3,FALSE)</f>
        <v>#N/A</v>
      </c>
    </row>
    <row r="282" spans="1:23" ht="19.5" customHeight="1" thickTop="1" thickBot="1" x14ac:dyDescent="0.3">
      <c r="A282" s="209"/>
      <c r="C282" s="136"/>
      <c r="D282" s="138"/>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244" t="e">
        <f t="shared" si="16"/>
        <v>#N/A</v>
      </c>
      <c r="T282" s="232" t="e">
        <f t="shared" si="17"/>
        <v>#N/A</v>
      </c>
      <c r="U282" s="232" t="e">
        <f t="shared" si="18"/>
        <v>#N/A</v>
      </c>
      <c r="V282" s="232" t="e">
        <f t="shared" si="19"/>
        <v>#N/A</v>
      </c>
      <c r="W282" s="245" t="e">
        <f>VLOOKUP(E282,'PC Receitas'!$AZ$4:$BB$27,3,FALSE)</f>
        <v>#N/A</v>
      </c>
    </row>
    <row r="283" spans="1:23" ht="19.5" customHeight="1" thickTop="1" thickBot="1" x14ac:dyDescent="0.3">
      <c r="A283" s="209"/>
      <c r="C283" s="136"/>
      <c r="D283" s="138"/>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244" t="e">
        <f t="shared" si="16"/>
        <v>#N/A</v>
      </c>
      <c r="T283" s="232" t="e">
        <f t="shared" si="17"/>
        <v>#N/A</v>
      </c>
      <c r="U283" s="232" t="e">
        <f t="shared" si="18"/>
        <v>#N/A</v>
      </c>
      <c r="V283" s="232" t="e">
        <f t="shared" si="19"/>
        <v>#N/A</v>
      </c>
      <c r="W283" s="245" t="e">
        <f>VLOOKUP(E283,'PC Receitas'!$AZ$4:$BB$27,3,FALSE)</f>
        <v>#N/A</v>
      </c>
    </row>
    <row r="284" spans="1:23" ht="19.5" customHeight="1" thickTop="1" thickBot="1" x14ac:dyDescent="0.3">
      <c r="A284" s="209"/>
      <c r="C284" s="136"/>
      <c r="D284" s="138"/>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244" t="e">
        <f t="shared" si="16"/>
        <v>#N/A</v>
      </c>
      <c r="T284" s="232" t="e">
        <f t="shared" si="17"/>
        <v>#N/A</v>
      </c>
      <c r="U284" s="232" t="e">
        <f t="shared" si="18"/>
        <v>#N/A</v>
      </c>
      <c r="V284" s="232" t="e">
        <f t="shared" si="19"/>
        <v>#N/A</v>
      </c>
      <c r="W284" s="245" t="e">
        <f>VLOOKUP(E284,'PC Receitas'!$AZ$4:$BB$27,3,FALSE)</f>
        <v>#N/A</v>
      </c>
    </row>
    <row r="285" spans="1:23" ht="19.5" customHeight="1" thickTop="1" thickBot="1" x14ac:dyDescent="0.3">
      <c r="A285" s="209"/>
      <c r="C285" s="136"/>
      <c r="D285" s="138"/>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244" t="e">
        <f t="shared" si="16"/>
        <v>#N/A</v>
      </c>
      <c r="T285" s="232" t="e">
        <f t="shared" si="17"/>
        <v>#N/A</v>
      </c>
      <c r="U285" s="232" t="e">
        <f t="shared" si="18"/>
        <v>#N/A</v>
      </c>
      <c r="V285" s="232" t="e">
        <f t="shared" si="19"/>
        <v>#N/A</v>
      </c>
      <c r="W285" s="245" t="e">
        <f>VLOOKUP(E285,'PC Receitas'!$AZ$4:$BB$27,3,FALSE)</f>
        <v>#N/A</v>
      </c>
    </row>
    <row r="286" spans="1:23" ht="19.5" customHeight="1" thickTop="1" thickBot="1" x14ac:dyDescent="0.3">
      <c r="A286" s="209"/>
      <c r="C286" s="136"/>
      <c r="D286" s="138"/>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244" t="e">
        <f t="shared" si="16"/>
        <v>#N/A</v>
      </c>
      <c r="T286" s="232" t="e">
        <f t="shared" si="17"/>
        <v>#N/A</v>
      </c>
      <c r="U286" s="232" t="e">
        <f t="shared" si="18"/>
        <v>#N/A</v>
      </c>
      <c r="V286" s="232" t="e">
        <f t="shared" si="19"/>
        <v>#N/A</v>
      </c>
      <c r="W286" s="245" t="e">
        <f>VLOOKUP(E286,'PC Receitas'!$AZ$4:$BB$27,3,FALSE)</f>
        <v>#N/A</v>
      </c>
    </row>
    <row r="287" spans="1:23" ht="19.5" customHeight="1" thickTop="1" thickBot="1" x14ac:dyDescent="0.3">
      <c r="A287" s="209"/>
      <c r="C287" s="136"/>
      <c r="D287" s="138"/>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244" t="e">
        <f t="shared" si="16"/>
        <v>#N/A</v>
      </c>
      <c r="T287" s="232" t="e">
        <f t="shared" si="17"/>
        <v>#N/A</v>
      </c>
      <c r="U287" s="232" t="e">
        <f t="shared" si="18"/>
        <v>#N/A</v>
      </c>
      <c r="V287" s="232" t="e">
        <f t="shared" si="19"/>
        <v>#N/A</v>
      </c>
      <c r="W287" s="245" t="e">
        <f>VLOOKUP(E287,'PC Receitas'!$AZ$4:$BB$27,3,FALSE)</f>
        <v>#N/A</v>
      </c>
    </row>
    <row r="288" spans="1:23" ht="19.5" customHeight="1" thickTop="1" thickBot="1" x14ac:dyDescent="0.3">
      <c r="A288" s="209"/>
      <c r="C288" s="136"/>
      <c r="D288" s="138"/>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244" t="e">
        <f t="shared" si="16"/>
        <v>#N/A</v>
      </c>
      <c r="T288" s="232" t="e">
        <f t="shared" si="17"/>
        <v>#N/A</v>
      </c>
      <c r="U288" s="232" t="e">
        <f t="shared" si="18"/>
        <v>#N/A</v>
      </c>
      <c r="V288" s="232" t="e">
        <f t="shared" si="19"/>
        <v>#N/A</v>
      </c>
      <c r="W288" s="245" t="e">
        <f>VLOOKUP(E288,'PC Receitas'!$AZ$4:$BB$27,3,FALSE)</f>
        <v>#N/A</v>
      </c>
    </row>
    <row r="289" spans="1:23" ht="19.5" customHeight="1" thickTop="1" thickBot="1" x14ac:dyDescent="0.3">
      <c r="A289" s="209"/>
      <c r="C289" s="136"/>
      <c r="D289" s="138"/>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244" t="e">
        <f t="shared" si="16"/>
        <v>#N/A</v>
      </c>
      <c r="T289" s="232" t="e">
        <f t="shared" si="17"/>
        <v>#N/A</v>
      </c>
      <c r="U289" s="232" t="e">
        <f t="shared" si="18"/>
        <v>#N/A</v>
      </c>
      <c r="V289" s="232" t="e">
        <f t="shared" si="19"/>
        <v>#N/A</v>
      </c>
      <c r="W289" s="245" t="e">
        <f>VLOOKUP(E289,'PC Receitas'!$AZ$4:$BB$27,3,FALSE)</f>
        <v>#N/A</v>
      </c>
    </row>
    <row r="290" spans="1:23" ht="19.5" customHeight="1" thickTop="1" thickBot="1" x14ac:dyDescent="0.3">
      <c r="A290" s="209"/>
      <c r="C290" s="136"/>
      <c r="D290" s="138"/>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244" t="e">
        <f t="shared" si="16"/>
        <v>#N/A</v>
      </c>
      <c r="T290" s="232" t="e">
        <f t="shared" si="17"/>
        <v>#N/A</v>
      </c>
      <c r="U290" s="232" t="e">
        <f t="shared" si="18"/>
        <v>#N/A</v>
      </c>
      <c r="V290" s="232" t="e">
        <f t="shared" si="19"/>
        <v>#N/A</v>
      </c>
      <c r="W290" s="245" t="e">
        <f>VLOOKUP(E290,'PC Receitas'!$AZ$4:$BB$27,3,FALSE)</f>
        <v>#N/A</v>
      </c>
    </row>
    <row r="291" spans="1:23" ht="19.5" customHeight="1" thickTop="1" thickBot="1" x14ac:dyDescent="0.3">
      <c r="A291" s="209"/>
      <c r="C291" s="136"/>
      <c r="D291" s="138"/>
      <c r="E291" s="43"/>
      <c r="F291" s="136"/>
      <c r="G291" s="43"/>
      <c r="H291" s="138"/>
      <c r="I291" s="138"/>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244" t="e">
        <f t="shared" si="16"/>
        <v>#N/A</v>
      </c>
      <c r="T291" s="232" t="e">
        <f t="shared" si="17"/>
        <v>#N/A</v>
      </c>
      <c r="U291" s="232" t="e">
        <f t="shared" si="18"/>
        <v>#N/A</v>
      </c>
      <c r="V291" s="232" t="e">
        <f t="shared" si="19"/>
        <v>#N/A</v>
      </c>
      <c r="W291" s="245" t="e">
        <f>VLOOKUP(E291,'PC Receitas'!$AZ$4:$BB$27,3,FALSE)</f>
        <v>#N/A</v>
      </c>
    </row>
    <row r="292" spans="1:23" ht="19.5" customHeight="1" thickTop="1" thickBot="1" x14ac:dyDescent="0.3">
      <c r="A292" s="209"/>
      <c r="C292" s="136"/>
      <c r="D292" s="138"/>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244" t="e">
        <f t="shared" si="16"/>
        <v>#N/A</v>
      </c>
      <c r="T292" s="232" t="e">
        <f t="shared" si="17"/>
        <v>#N/A</v>
      </c>
      <c r="U292" s="232" t="e">
        <f t="shared" si="18"/>
        <v>#N/A</v>
      </c>
      <c r="V292" s="232" t="e">
        <f t="shared" si="19"/>
        <v>#N/A</v>
      </c>
      <c r="W292" s="245" t="e">
        <f>VLOOKUP(E292,'PC Receitas'!$AZ$4:$BB$27,3,FALSE)</f>
        <v>#N/A</v>
      </c>
    </row>
    <row r="293" spans="1:23" ht="19.5" customHeight="1" thickTop="1" thickBot="1" x14ac:dyDescent="0.3">
      <c r="A293" s="209"/>
      <c r="C293" s="136"/>
      <c r="D293" s="138"/>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244" t="e">
        <f t="shared" si="16"/>
        <v>#N/A</v>
      </c>
      <c r="T293" s="232" t="e">
        <f t="shared" si="17"/>
        <v>#N/A</v>
      </c>
      <c r="U293" s="232" t="e">
        <f t="shared" si="18"/>
        <v>#N/A</v>
      </c>
      <c r="V293" s="232" t="e">
        <f t="shared" si="19"/>
        <v>#N/A</v>
      </c>
      <c r="W293" s="245" t="e">
        <f>VLOOKUP(E293,'PC Receitas'!$AZ$4:$BB$27,3,FALSE)</f>
        <v>#N/A</v>
      </c>
    </row>
    <row r="294" spans="1:23" ht="19.5" customHeight="1" thickTop="1" thickBot="1" x14ac:dyDescent="0.3">
      <c r="A294" s="209"/>
      <c r="C294" s="136"/>
      <c r="D294" s="138"/>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244" t="e">
        <f t="shared" si="16"/>
        <v>#N/A</v>
      </c>
      <c r="T294" s="232" t="e">
        <f t="shared" si="17"/>
        <v>#N/A</v>
      </c>
      <c r="U294" s="232" t="e">
        <f t="shared" si="18"/>
        <v>#N/A</v>
      </c>
      <c r="V294" s="232" t="e">
        <f t="shared" si="19"/>
        <v>#N/A</v>
      </c>
      <c r="W294" s="245" t="e">
        <f>VLOOKUP(E294,'PC Receitas'!$AZ$4:$BB$27,3,FALSE)</f>
        <v>#N/A</v>
      </c>
    </row>
    <row r="295" spans="1:23" ht="19.5" customHeight="1" thickTop="1" thickBot="1" x14ac:dyDescent="0.3">
      <c r="A295" s="209"/>
      <c r="C295" s="136"/>
      <c r="D295" s="138"/>
      <c r="E295" s="43"/>
      <c r="F295" s="136"/>
      <c r="G295" s="43"/>
      <c r="H295" s="138"/>
      <c r="I295" s="138"/>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244" t="e">
        <f t="shared" si="16"/>
        <v>#N/A</v>
      </c>
      <c r="T295" s="232" t="e">
        <f t="shared" si="17"/>
        <v>#N/A</v>
      </c>
      <c r="U295" s="232" t="e">
        <f t="shared" si="18"/>
        <v>#N/A</v>
      </c>
      <c r="V295" s="232" t="e">
        <f t="shared" si="19"/>
        <v>#N/A</v>
      </c>
      <c r="W295" s="245" t="e">
        <f>VLOOKUP(E295,'PC Receitas'!$AZ$4:$BB$27,3,FALSE)</f>
        <v>#N/A</v>
      </c>
    </row>
    <row r="296" spans="1:23" ht="19.5" customHeight="1" thickTop="1" thickBot="1" x14ac:dyDescent="0.3">
      <c r="A296" s="209"/>
      <c r="C296" s="136"/>
      <c r="D296" s="138"/>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244" t="e">
        <f t="shared" si="16"/>
        <v>#N/A</v>
      </c>
      <c r="T296" s="232" t="e">
        <f t="shared" si="17"/>
        <v>#N/A</v>
      </c>
      <c r="U296" s="232" t="e">
        <f t="shared" si="18"/>
        <v>#N/A</v>
      </c>
      <c r="V296" s="232" t="e">
        <f t="shared" si="19"/>
        <v>#N/A</v>
      </c>
      <c r="W296" s="245" t="e">
        <f>VLOOKUP(E296,'PC Receitas'!$AZ$4:$BB$27,3,FALSE)</f>
        <v>#N/A</v>
      </c>
    </row>
    <row r="297" spans="1:23" ht="19.5" customHeight="1" thickTop="1" thickBot="1" x14ac:dyDescent="0.3">
      <c r="A297" s="209"/>
      <c r="C297" s="136"/>
      <c r="D297" s="138"/>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244" t="e">
        <f t="shared" si="16"/>
        <v>#N/A</v>
      </c>
      <c r="T297" s="232" t="e">
        <f t="shared" si="17"/>
        <v>#N/A</v>
      </c>
      <c r="U297" s="232" t="e">
        <f t="shared" si="18"/>
        <v>#N/A</v>
      </c>
      <c r="V297" s="232" t="e">
        <f t="shared" si="19"/>
        <v>#N/A</v>
      </c>
      <c r="W297" s="245" t="e">
        <f>VLOOKUP(E297,'PC Receitas'!$AZ$4:$BB$27,3,FALSE)</f>
        <v>#N/A</v>
      </c>
    </row>
    <row r="298" spans="1:23" ht="19.5" customHeight="1" thickTop="1" thickBot="1" x14ac:dyDescent="0.3">
      <c r="A298" s="209"/>
      <c r="C298" s="136"/>
      <c r="D298" s="138"/>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244" t="e">
        <f t="shared" si="16"/>
        <v>#N/A</v>
      </c>
      <c r="T298" s="232" t="e">
        <f t="shared" si="17"/>
        <v>#N/A</v>
      </c>
      <c r="U298" s="232" t="e">
        <f t="shared" si="18"/>
        <v>#N/A</v>
      </c>
      <c r="V298" s="232" t="e">
        <f t="shared" si="19"/>
        <v>#N/A</v>
      </c>
      <c r="W298" s="245" t="e">
        <f>VLOOKUP(E298,'PC Receitas'!$AZ$4:$BB$27,3,FALSE)</f>
        <v>#N/A</v>
      </c>
    </row>
    <row r="299" spans="1:23" ht="19.5" customHeight="1" thickTop="1" thickBot="1" x14ac:dyDescent="0.3">
      <c r="A299" s="209"/>
      <c r="C299" s="136"/>
      <c r="D299" s="138"/>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244" t="e">
        <f t="shared" si="16"/>
        <v>#N/A</v>
      </c>
      <c r="T299" s="232" t="e">
        <f t="shared" si="17"/>
        <v>#N/A</v>
      </c>
      <c r="U299" s="232" t="e">
        <f t="shared" si="18"/>
        <v>#N/A</v>
      </c>
      <c r="V299" s="232" t="e">
        <f t="shared" si="19"/>
        <v>#N/A</v>
      </c>
      <c r="W299" s="245" t="e">
        <f>VLOOKUP(E299,'PC Receitas'!$AZ$4:$BB$27,3,FALSE)</f>
        <v>#N/A</v>
      </c>
    </row>
    <row r="300" spans="1:23" ht="19.5" customHeight="1" thickTop="1" thickBot="1" x14ac:dyDescent="0.3">
      <c r="A300" s="209"/>
      <c r="C300" s="136"/>
      <c r="D300" s="138"/>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244" t="e">
        <f t="shared" si="16"/>
        <v>#N/A</v>
      </c>
      <c r="T300" s="232" t="e">
        <f t="shared" si="17"/>
        <v>#N/A</v>
      </c>
      <c r="U300" s="232" t="e">
        <f t="shared" si="18"/>
        <v>#N/A</v>
      </c>
      <c r="V300" s="232" t="e">
        <f t="shared" si="19"/>
        <v>#N/A</v>
      </c>
      <c r="W300" s="245" t="e">
        <f>VLOOKUP(E300,'PC Receitas'!$AZ$4:$BB$27,3,FALSE)</f>
        <v>#N/A</v>
      </c>
    </row>
    <row r="301" spans="1:23" ht="19.5" customHeight="1" thickTop="1" thickBot="1" x14ac:dyDescent="0.3">
      <c r="A301" s="209"/>
      <c r="C301" s="136"/>
      <c r="D301" s="138"/>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244" t="e">
        <f t="shared" si="16"/>
        <v>#N/A</v>
      </c>
      <c r="T301" s="232" t="e">
        <f t="shared" si="17"/>
        <v>#N/A</v>
      </c>
      <c r="U301" s="232" t="e">
        <f t="shared" si="18"/>
        <v>#N/A</v>
      </c>
      <c r="V301" s="232" t="e">
        <f t="shared" si="19"/>
        <v>#N/A</v>
      </c>
      <c r="W301" s="245" t="e">
        <f>VLOOKUP(E301,'PC Receitas'!$AZ$4:$BB$27,3,FALSE)</f>
        <v>#N/A</v>
      </c>
    </row>
    <row r="302" spans="1:23" ht="19.5" customHeight="1" thickTop="1" thickBot="1" x14ac:dyDescent="0.3">
      <c r="A302" s="209"/>
      <c r="C302" s="136"/>
      <c r="D302" s="138"/>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244" t="e">
        <f t="shared" si="16"/>
        <v>#N/A</v>
      </c>
      <c r="T302" s="232" t="e">
        <f t="shared" si="17"/>
        <v>#N/A</v>
      </c>
      <c r="U302" s="232" t="e">
        <f t="shared" si="18"/>
        <v>#N/A</v>
      </c>
      <c r="V302" s="232" t="e">
        <f t="shared" si="19"/>
        <v>#N/A</v>
      </c>
      <c r="W302" s="245" t="e">
        <f>VLOOKUP(E302,'PC Receitas'!$AZ$4:$BB$27,3,FALSE)</f>
        <v>#N/A</v>
      </c>
    </row>
    <row r="303" spans="1:23" ht="19.5" customHeight="1" thickTop="1" thickBot="1" x14ac:dyDescent="0.3">
      <c r="A303" s="209"/>
      <c r="C303" s="136"/>
      <c r="D303" s="138"/>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244" t="e">
        <f t="shared" si="16"/>
        <v>#N/A</v>
      </c>
      <c r="T303" s="232" t="e">
        <f t="shared" si="17"/>
        <v>#N/A</v>
      </c>
      <c r="U303" s="232" t="e">
        <f t="shared" si="18"/>
        <v>#N/A</v>
      </c>
      <c r="V303" s="232" t="e">
        <f t="shared" si="19"/>
        <v>#N/A</v>
      </c>
      <c r="W303" s="245" t="e">
        <f>VLOOKUP(E303,'PC Receitas'!$AZ$4:$BB$27,3,FALSE)</f>
        <v>#N/A</v>
      </c>
    </row>
    <row r="304" spans="1:23" ht="19.5" customHeight="1" thickTop="1" thickBot="1" x14ac:dyDescent="0.3">
      <c r="A304" s="209"/>
      <c r="C304" s="136"/>
      <c r="D304" s="138"/>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244" t="e">
        <f t="shared" si="16"/>
        <v>#N/A</v>
      </c>
      <c r="T304" s="232" t="e">
        <f t="shared" si="17"/>
        <v>#N/A</v>
      </c>
      <c r="U304" s="232" t="e">
        <f t="shared" si="18"/>
        <v>#N/A</v>
      </c>
      <c r="V304" s="232" t="e">
        <f t="shared" si="19"/>
        <v>#N/A</v>
      </c>
      <c r="W304" s="245" t="e">
        <f>VLOOKUP(E304,'PC Receitas'!$AZ$4:$BB$27,3,FALSE)</f>
        <v>#N/A</v>
      </c>
    </row>
    <row r="305" spans="1:23" ht="19.5" customHeight="1" thickTop="1" thickBot="1" x14ac:dyDescent="0.3">
      <c r="A305" s="209"/>
      <c r="C305" s="136"/>
      <c r="D305" s="138"/>
      <c r="E305" s="43"/>
      <c r="F305" s="195"/>
      <c r="G305" s="43"/>
      <c r="H305" s="43"/>
      <c r="I305" s="43"/>
      <c r="J305" s="228"/>
      <c r="K305" s="228"/>
      <c r="L305" s="44"/>
      <c r="M305" s="122"/>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244" t="e">
        <f t="shared" si="16"/>
        <v>#N/A</v>
      </c>
      <c r="T305" s="232" t="e">
        <f t="shared" si="17"/>
        <v>#N/A</v>
      </c>
      <c r="U305" s="232" t="e">
        <f t="shared" si="18"/>
        <v>#N/A</v>
      </c>
      <c r="V305" s="232" t="e">
        <f t="shared" si="19"/>
        <v>#N/A</v>
      </c>
      <c r="W305" s="245" t="e">
        <f>VLOOKUP(E305,'PC Receitas'!$AZ$4:$BB$27,3,FALSE)</f>
        <v>#N/A</v>
      </c>
    </row>
    <row r="306" spans="1:23" ht="19.5" customHeight="1" thickTop="1" thickBot="1" x14ac:dyDescent="0.3">
      <c r="A306" s="209"/>
      <c r="C306" s="136"/>
      <c r="D306" s="138"/>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244" t="e">
        <f t="shared" si="16"/>
        <v>#N/A</v>
      </c>
      <c r="T306" s="232" t="e">
        <f t="shared" si="17"/>
        <v>#N/A</v>
      </c>
      <c r="U306" s="232" t="e">
        <f t="shared" si="18"/>
        <v>#N/A</v>
      </c>
      <c r="V306" s="232" t="e">
        <f t="shared" si="19"/>
        <v>#N/A</v>
      </c>
      <c r="W306" s="245" t="e">
        <f>VLOOKUP(E306,'PC Receitas'!$AZ$4:$BB$27,3,FALSE)</f>
        <v>#N/A</v>
      </c>
    </row>
    <row r="307" spans="1:23" ht="19.5" customHeight="1" thickTop="1" thickBot="1" x14ac:dyDescent="0.3">
      <c r="A307" s="209"/>
      <c r="C307" s="136"/>
      <c r="D307" s="138"/>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244" t="e">
        <f t="shared" si="16"/>
        <v>#N/A</v>
      </c>
      <c r="T307" s="232" t="e">
        <f t="shared" si="17"/>
        <v>#N/A</v>
      </c>
      <c r="U307" s="232" t="e">
        <f t="shared" si="18"/>
        <v>#N/A</v>
      </c>
      <c r="V307" s="232" t="e">
        <f t="shared" si="19"/>
        <v>#N/A</v>
      </c>
      <c r="W307" s="245" t="e">
        <f>VLOOKUP(E307,'PC Receitas'!$AZ$4:$BB$27,3,FALSE)</f>
        <v>#N/A</v>
      </c>
    </row>
    <row r="308" spans="1:23" ht="19.5" customHeight="1" thickTop="1" thickBot="1" x14ac:dyDescent="0.3">
      <c r="A308" s="209"/>
      <c r="C308" s="136"/>
      <c r="D308" s="138"/>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244" t="e">
        <f t="shared" si="16"/>
        <v>#N/A</v>
      </c>
      <c r="T308" s="232" t="e">
        <f t="shared" si="17"/>
        <v>#N/A</v>
      </c>
      <c r="U308" s="232" t="e">
        <f t="shared" si="18"/>
        <v>#N/A</v>
      </c>
      <c r="V308" s="232" t="e">
        <f t="shared" si="19"/>
        <v>#N/A</v>
      </c>
      <c r="W308" s="245" t="e">
        <f>VLOOKUP(E308,'PC Receitas'!$AZ$4:$BB$27,3,FALSE)</f>
        <v>#N/A</v>
      </c>
    </row>
    <row r="309" spans="1:23" ht="19.5" customHeight="1" thickTop="1" thickBot="1" x14ac:dyDescent="0.3">
      <c r="A309" s="209"/>
      <c r="C309" s="136"/>
      <c r="D309" s="138"/>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244" t="e">
        <f t="shared" si="16"/>
        <v>#N/A</v>
      </c>
      <c r="T309" s="232" t="e">
        <f t="shared" si="17"/>
        <v>#N/A</v>
      </c>
      <c r="U309" s="232" t="e">
        <f t="shared" si="18"/>
        <v>#N/A</v>
      </c>
      <c r="V309" s="232" t="e">
        <f t="shared" si="19"/>
        <v>#N/A</v>
      </c>
      <c r="W309" s="245" t="e">
        <f>VLOOKUP(E309,'PC Receitas'!$AZ$4:$BB$27,3,FALSE)</f>
        <v>#N/A</v>
      </c>
    </row>
    <row r="310" spans="1:23" ht="19.5" customHeight="1" thickTop="1" thickBot="1" x14ac:dyDescent="0.3">
      <c r="A310" s="209"/>
      <c r="C310" s="136"/>
      <c r="D310" s="138"/>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244" t="e">
        <f t="shared" si="16"/>
        <v>#N/A</v>
      </c>
      <c r="T310" s="232" t="e">
        <f t="shared" si="17"/>
        <v>#N/A</v>
      </c>
      <c r="U310" s="232" t="e">
        <f t="shared" si="18"/>
        <v>#N/A</v>
      </c>
      <c r="V310" s="232" t="e">
        <f t="shared" si="19"/>
        <v>#N/A</v>
      </c>
      <c r="W310" s="245" t="e">
        <f>VLOOKUP(E310,'PC Receitas'!$AZ$4:$BB$27,3,FALSE)</f>
        <v>#N/A</v>
      </c>
    </row>
    <row r="311" spans="1:23" ht="19.5" customHeight="1" thickTop="1" thickBot="1" x14ac:dyDescent="0.3">
      <c r="A311" s="209"/>
      <c r="C311" s="136"/>
      <c r="D311" s="138"/>
      <c r="E311" s="43"/>
      <c r="F311" s="195"/>
      <c r="G311" s="43"/>
      <c r="H311" s="43"/>
      <c r="I311" s="43"/>
      <c r="J311" s="228"/>
      <c r="K311" s="228"/>
      <c r="L311" s="44"/>
      <c r="M311" s="122"/>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244" t="e">
        <f t="shared" si="16"/>
        <v>#N/A</v>
      </c>
      <c r="T311" s="232" t="e">
        <f t="shared" si="17"/>
        <v>#N/A</v>
      </c>
      <c r="U311" s="232" t="e">
        <f t="shared" si="18"/>
        <v>#N/A</v>
      </c>
      <c r="V311" s="232" t="e">
        <f t="shared" si="19"/>
        <v>#N/A</v>
      </c>
      <c r="W311" s="245" t="e">
        <f>VLOOKUP(E311,'PC Receitas'!$AZ$4:$BB$27,3,FALSE)</f>
        <v>#N/A</v>
      </c>
    </row>
    <row r="312" spans="1:23" ht="19.5" customHeight="1" thickTop="1" thickBot="1" x14ac:dyDescent="0.3">
      <c r="A312" s="209"/>
      <c r="C312" s="136"/>
      <c r="D312" s="138"/>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244" t="e">
        <f t="shared" si="16"/>
        <v>#N/A</v>
      </c>
      <c r="T312" s="232" t="e">
        <f t="shared" si="17"/>
        <v>#N/A</v>
      </c>
      <c r="U312" s="232" t="e">
        <f t="shared" si="18"/>
        <v>#N/A</v>
      </c>
      <c r="V312" s="232" t="e">
        <f t="shared" si="19"/>
        <v>#N/A</v>
      </c>
      <c r="W312" s="245" t="e">
        <f>VLOOKUP(E312,'PC Receitas'!$AZ$4:$BB$27,3,FALSE)</f>
        <v>#N/A</v>
      </c>
    </row>
    <row r="313" spans="1:23" ht="19.5" customHeight="1" thickTop="1" thickBot="1" x14ac:dyDescent="0.3">
      <c r="A313" s="209"/>
      <c r="C313" s="136"/>
      <c r="D313" s="138"/>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244" t="e">
        <f t="shared" si="16"/>
        <v>#N/A</v>
      </c>
      <c r="T313" s="232" t="e">
        <f t="shared" si="17"/>
        <v>#N/A</v>
      </c>
      <c r="U313" s="232" t="e">
        <f t="shared" si="18"/>
        <v>#N/A</v>
      </c>
      <c r="V313" s="232" t="e">
        <f t="shared" si="19"/>
        <v>#N/A</v>
      </c>
      <c r="W313" s="245" t="e">
        <f>VLOOKUP(E313,'PC Receitas'!$AZ$4:$BB$27,3,FALSE)</f>
        <v>#N/A</v>
      </c>
    </row>
    <row r="314" spans="1:23" ht="19.5" customHeight="1" thickTop="1" thickBot="1" x14ac:dyDescent="0.3">
      <c r="A314" s="209"/>
      <c r="C314" s="136"/>
      <c r="D314" s="138"/>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244" t="e">
        <f t="shared" si="16"/>
        <v>#N/A</v>
      </c>
      <c r="T314" s="232" t="e">
        <f t="shared" si="17"/>
        <v>#N/A</v>
      </c>
      <c r="U314" s="232" t="e">
        <f t="shared" si="18"/>
        <v>#N/A</v>
      </c>
      <c r="V314" s="232" t="e">
        <f t="shared" si="19"/>
        <v>#N/A</v>
      </c>
      <c r="W314" s="245" t="e">
        <f>VLOOKUP(E314,'PC Receitas'!$AZ$4:$BB$27,3,FALSE)</f>
        <v>#N/A</v>
      </c>
    </row>
    <row r="315" spans="1:23" ht="19.5" customHeight="1" thickTop="1" thickBot="1" x14ac:dyDescent="0.3">
      <c r="A315" s="209"/>
      <c r="C315" s="136"/>
      <c r="D315" s="138"/>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244" t="e">
        <f t="shared" si="16"/>
        <v>#N/A</v>
      </c>
      <c r="T315" s="232" t="e">
        <f t="shared" si="17"/>
        <v>#N/A</v>
      </c>
      <c r="U315" s="232" t="e">
        <f t="shared" si="18"/>
        <v>#N/A</v>
      </c>
      <c r="V315" s="232" t="e">
        <f t="shared" si="19"/>
        <v>#N/A</v>
      </c>
      <c r="W315" s="245" t="e">
        <f>VLOOKUP(E315,'PC Receitas'!$AZ$4:$BB$27,3,FALSE)</f>
        <v>#N/A</v>
      </c>
    </row>
    <row r="316" spans="1:23" ht="19.5" customHeight="1" thickTop="1" thickBot="1" x14ac:dyDescent="0.3">
      <c r="A316" s="209"/>
      <c r="C316" s="136"/>
      <c r="D316" s="138"/>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244" t="e">
        <f t="shared" si="16"/>
        <v>#N/A</v>
      </c>
      <c r="T316" s="232" t="e">
        <f t="shared" si="17"/>
        <v>#N/A</v>
      </c>
      <c r="U316" s="232" t="e">
        <f t="shared" si="18"/>
        <v>#N/A</v>
      </c>
      <c r="V316" s="232" t="e">
        <f t="shared" si="19"/>
        <v>#N/A</v>
      </c>
      <c r="W316" s="245" t="e">
        <f>VLOOKUP(E316,'PC Receitas'!$AZ$4:$BB$27,3,FALSE)</f>
        <v>#N/A</v>
      </c>
    </row>
    <row r="317" spans="1:23" ht="19.5" customHeight="1" thickTop="1" thickBot="1" x14ac:dyDescent="0.3">
      <c r="A317" s="209"/>
      <c r="C317" s="136"/>
      <c r="D317" s="138"/>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244" t="e">
        <f t="shared" si="16"/>
        <v>#N/A</v>
      </c>
      <c r="T317" s="232" t="e">
        <f t="shared" si="17"/>
        <v>#N/A</v>
      </c>
      <c r="U317" s="232" t="e">
        <f t="shared" si="18"/>
        <v>#N/A</v>
      </c>
      <c r="V317" s="232" t="e">
        <f t="shared" si="19"/>
        <v>#N/A</v>
      </c>
      <c r="W317" s="245" t="e">
        <f>VLOOKUP(E317,'PC Receitas'!$AZ$4:$BB$27,3,FALSE)</f>
        <v>#N/A</v>
      </c>
    </row>
    <row r="318" spans="1:23" ht="19.5" customHeight="1" thickTop="1" thickBot="1" x14ac:dyDescent="0.3">
      <c r="A318" s="209"/>
      <c r="C318" s="136"/>
      <c r="D318" s="138"/>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244" t="e">
        <f t="shared" si="16"/>
        <v>#N/A</v>
      </c>
      <c r="T318" s="232" t="e">
        <f t="shared" si="17"/>
        <v>#N/A</v>
      </c>
      <c r="U318" s="232" t="e">
        <f t="shared" si="18"/>
        <v>#N/A</v>
      </c>
      <c r="V318" s="232" t="e">
        <f t="shared" si="19"/>
        <v>#N/A</v>
      </c>
      <c r="W318" s="245" t="e">
        <f>VLOOKUP(E318,'PC Receitas'!$AZ$4:$BB$27,3,FALSE)</f>
        <v>#N/A</v>
      </c>
    </row>
    <row r="319" spans="1:23" ht="19.5" customHeight="1" thickTop="1" thickBot="1" x14ac:dyDescent="0.3">
      <c r="A319" s="209"/>
      <c r="C319" s="136"/>
      <c r="D319" s="138"/>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244" t="e">
        <f t="shared" si="16"/>
        <v>#N/A</v>
      </c>
      <c r="T319" s="232" t="e">
        <f t="shared" si="17"/>
        <v>#N/A</v>
      </c>
      <c r="U319" s="232" t="e">
        <f t="shared" si="18"/>
        <v>#N/A</v>
      </c>
      <c r="V319" s="232" t="e">
        <f t="shared" si="19"/>
        <v>#N/A</v>
      </c>
      <c r="W319" s="245" t="e">
        <f>VLOOKUP(E319,'PC Receitas'!$AZ$4:$BB$27,3,FALSE)</f>
        <v>#N/A</v>
      </c>
    </row>
    <row r="320" spans="1:23" ht="19.5" customHeight="1" thickTop="1" thickBot="1" x14ac:dyDescent="0.3">
      <c r="A320" s="209"/>
      <c r="C320" s="136"/>
      <c r="D320" s="138"/>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244" t="e">
        <f t="shared" si="16"/>
        <v>#N/A</v>
      </c>
      <c r="T320" s="232" t="e">
        <f t="shared" si="17"/>
        <v>#N/A</v>
      </c>
      <c r="U320" s="232" t="e">
        <f t="shared" si="18"/>
        <v>#N/A</v>
      </c>
      <c r="V320" s="232" t="e">
        <f t="shared" si="19"/>
        <v>#N/A</v>
      </c>
      <c r="W320" s="245" t="e">
        <f>VLOOKUP(E320,'PC Receitas'!$AZ$4:$BB$27,3,FALSE)</f>
        <v>#N/A</v>
      </c>
    </row>
    <row r="321" spans="1:23" ht="19.5" customHeight="1" thickTop="1" thickBot="1" x14ac:dyDescent="0.3">
      <c r="A321" s="209"/>
      <c r="C321" s="136"/>
      <c r="D321" s="138"/>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244" t="e">
        <f t="shared" si="16"/>
        <v>#N/A</v>
      </c>
      <c r="T321" s="232" t="e">
        <f t="shared" si="17"/>
        <v>#N/A</v>
      </c>
      <c r="U321" s="232" t="e">
        <f t="shared" si="18"/>
        <v>#N/A</v>
      </c>
      <c r="V321" s="232" t="e">
        <f t="shared" si="19"/>
        <v>#N/A</v>
      </c>
      <c r="W321" s="245" t="e">
        <f>VLOOKUP(E321,'PC Receitas'!$AZ$4:$BB$27,3,FALSE)</f>
        <v>#N/A</v>
      </c>
    </row>
    <row r="322" spans="1:23" ht="19.5" customHeight="1" thickTop="1" thickBot="1" x14ac:dyDescent="0.3">
      <c r="A322" s="209"/>
      <c r="C322" s="136"/>
      <c r="D322" s="138"/>
      <c r="E322" s="43"/>
      <c r="F322" s="136"/>
      <c r="G322" s="43"/>
      <c r="H322" s="138"/>
      <c r="I322" s="138"/>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244" t="e">
        <f t="shared" si="16"/>
        <v>#N/A</v>
      </c>
      <c r="T322" s="232" t="e">
        <f t="shared" si="17"/>
        <v>#N/A</v>
      </c>
      <c r="U322" s="232" t="e">
        <f t="shared" si="18"/>
        <v>#N/A</v>
      </c>
      <c r="V322" s="232" t="e">
        <f t="shared" si="19"/>
        <v>#N/A</v>
      </c>
      <c r="W322" s="245" t="e">
        <f>VLOOKUP(E322,'PC Receitas'!$AZ$4:$BB$27,3,FALSE)</f>
        <v>#N/A</v>
      </c>
    </row>
    <row r="323" spans="1:23" ht="19.5" customHeight="1" thickTop="1" thickBot="1" x14ac:dyDescent="0.3">
      <c r="A323" s="209"/>
      <c r="C323" s="136"/>
      <c r="D323" s="138"/>
      <c r="E323" s="43"/>
      <c r="F323" s="136"/>
      <c r="G323" s="43"/>
      <c r="H323" s="138"/>
      <c r="I323" s="138"/>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244" t="e">
        <f t="shared" si="16"/>
        <v>#N/A</v>
      </c>
      <c r="T323" s="232" t="e">
        <f t="shared" si="17"/>
        <v>#N/A</v>
      </c>
      <c r="U323" s="232" t="e">
        <f t="shared" si="18"/>
        <v>#N/A</v>
      </c>
      <c r="V323" s="232" t="e">
        <f t="shared" si="19"/>
        <v>#N/A</v>
      </c>
      <c r="W323" s="245" t="e">
        <f>VLOOKUP(E323,'PC Receitas'!$AZ$4:$BB$27,3,FALSE)</f>
        <v>#N/A</v>
      </c>
    </row>
    <row r="324" spans="1:23" ht="19.5" customHeight="1" thickTop="1" thickBot="1" x14ac:dyDescent="0.3">
      <c r="A324" s="209"/>
      <c r="C324" s="136"/>
      <c r="D324" s="138"/>
      <c r="E324" s="43"/>
      <c r="F324" s="195"/>
      <c r="G324" s="43"/>
      <c r="H324" s="43"/>
      <c r="I324" s="43"/>
      <c r="J324" s="228"/>
      <c r="K324" s="228"/>
      <c r="L324" s="44"/>
      <c r="M324" s="122"/>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244" t="e">
        <f t="shared" si="16"/>
        <v>#N/A</v>
      </c>
      <c r="T324" s="232" t="e">
        <f t="shared" si="17"/>
        <v>#N/A</v>
      </c>
      <c r="U324" s="232" t="e">
        <f t="shared" si="18"/>
        <v>#N/A</v>
      </c>
      <c r="V324" s="232" t="e">
        <f t="shared" si="19"/>
        <v>#N/A</v>
      </c>
      <c r="W324" s="245" t="e">
        <f>VLOOKUP(E324,'PC Receitas'!$AZ$4:$BB$27,3,FALSE)</f>
        <v>#N/A</v>
      </c>
    </row>
    <row r="325" spans="1:23" ht="19.5" customHeight="1" thickTop="1" thickBot="1" x14ac:dyDescent="0.3">
      <c r="A325" s="209"/>
      <c r="C325" s="136"/>
      <c r="D325" s="138"/>
      <c r="E325" s="43"/>
      <c r="F325" s="195"/>
      <c r="G325" s="43"/>
      <c r="H325" s="43"/>
      <c r="I325" s="43"/>
      <c r="J325" s="228"/>
      <c r="K325" s="228"/>
      <c r="L325" s="44"/>
      <c r="M325" s="122"/>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244" t="e">
        <f t="shared" si="16"/>
        <v>#N/A</v>
      </c>
      <c r="T325" s="232" t="e">
        <f t="shared" si="17"/>
        <v>#N/A</v>
      </c>
      <c r="U325" s="232" t="e">
        <f t="shared" si="18"/>
        <v>#N/A</v>
      </c>
      <c r="V325" s="232" t="e">
        <f t="shared" si="19"/>
        <v>#N/A</v>
      </c>
      <c r="W325" s="245" t="e">
        <f>VLOOKUP(E325,'PC Receitas'!$AZ$4:$BB$27,3,FALSE)</f>
        <v>#N/A</v>
      </c>
    </row>
    <row r="326" spans="1:23" ht="19.5" customHeight="1" thickTop="1" thickBot="1" x14ac:dyDescent="0.3">
      <c r="A326" s="209"/>
      <c r="C326" s="136"/>
      <c r="D326" s="138"/>
      <c r="E326" s="43"/>
      <c r="F326" s="195"/>
      <c r="G326" s="43"/>
      <c r="H326" s="43"/>
      <c r="I326" s="43"/>
      <c r="J326" s="228"/>
      <c r="K326" s="228"/>
      <c r="L326" s="44"/>
      <c r="M326" s="122"/>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244" t="e">
        <f t="shared" ref="S326:S389" si="20">IF(W326="DESPESAS_COM_RH","Despesa",IF(W326="DESPESAS_OPERACIONAIS","Despesa",IF(W326="DESPESAS_DE_MARKETING","Despesa",IF(W326="IMPOSTOS","Despesa",IF(W326="INVESTIMENTOS","Despesa",IF(W326="DESPESAS_9","Despesas",IF(W326="DESPESAS_10","Despesas",IF(W326="DESPESAS_11","Despesas",IF(W326="DESPESAS_12","Despesas","")))))))))</f>
        <v>#N/A</v>
      </c>
      <c r="T326" s="232" t="e">
        <f t="shared" ref="T326:T389" si="21">IF(W326="DESPESAS_COM_PRODUTOS","Despesa",IF(W326="DESPESAS_COM_SERVICOS","Despesa",IF(W326="DESPESAS_NAO_OPERACIONAIS","Despesa","")))</f>
        <v>#N/A</v>
      </c>
      <c r="U326" s="232" t="e">
        <f t="shared" ref="U326:U389" si="22">IF(W326="RECEITAS_COM_PRODUTO","Receita",IF(W326="RECEITAS_COM_SERVICOS","Receita",IF(W326="RECEITAS_NAO_OPERACIONAIS","Receita",IF(W326="RECEITA_4","Receita",IF(W326="RECEITA_5","Receita",IF(W326="RECEITA_6","Receita",IF(W326="RECEITA_7","Receita",IF(W326="RECEITA_8","Receita",IF(W326="RECEITA_9","Receita",IF(W326="RECEITA_10","Receita",IF(W326="RECEITA_11","Receita",IF(W326="RECEITA_12","Receita",""))))))))))))</f>
        <v>#N/A</v>
      </c>
      <c r="V326" s="232" t="e">
        <f t="shared" ref="V326:V389" si="23">IF(S326&lt;&gt;"",S326,IF(T326&lt;&gt;"",T326,IF(U326&lt;&gt;"",U326,"")))</f>
        <v>#N/A</v>
      </c>
      <c r="W326" s="245" t="e">
        <f>VLOOKUP(E326,'PC Receitas'!$AZ$4:$BB$27,3,FALSE)</f>
        <v>#N/A</v>
      </c>
    </row>
    <row r="327" spans="1:23" ht="19.5" customHeight="1" thickTop="1" thickBot="1" x14ac:dyDescent="0.3">
      <c r="A327" s="209"/>
      <c r="C327" s="136"/>
      <c r="D327" s="138"/>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244" t="e">
        <f t="shared" si="20"/>
        <v>#N/A</v>
      </c>
      <c r="T327" s="232" t="e">
        <f t="shared" si="21"/>
        <v>#N/A</v>
      </c>
      <c r="U327" s="232" t="e">
        <f t="shared" si="22"/>
        <v>#N/A</v>
      </c>
      <c r="V327" s="232" t="e">
        <f t="shared" si="23"/>
        <v>#N/A</v>
      </c>
      <c r="W327" s="245" t="e">
        <f>VLOOKUP(E327,'PC Receitas'!$AZ$4:$BB$27,3,FALSE)</f>
        <v>#N/A</v>
      </c>
    </row>
    <row r="328" spans="1:23" ht="19.5" customHeight="1" thickTop="1" thickBot="1" x14ac:dyDescent="0.3">
      <c r="A328" s="209"/>
      <c r="C328" s="136"/>
      <c r="D328" s="138"/>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244" t="e">
        <f t="shared" si="20"/>
        <v>#N/A</v>
      </c>
      <c r="T328" s="232" t="e">
        <f t="shared" si="21"/>
        <v>#N/A</v>
      </c>
      <c r="U328" s="232" t="e">
        <f t="shared" si="22"/>
        <v>#N/A</v>
      </c>
      <c r="V328" s="232" t="e">
        <f t="shared" si="23"/>
        <v>#N/A</v>
      </c>
      <c r="W328" s="245" t="e">
        <f>VLOOKUP(E328,'PC Receitas'!$AZ$4:$BB$27,3,FALSE)</f>
        <v>#N/A</v>
      </c>
    </row>
    <row r="329" spans="1:23" ht="19.5" customHeight="1" thickTop="1" thickBot="1" x14ac:dyDescent="0.3">
      <c r="A329" s="209"/>
      <c r="C329" s="136"/>
      <c r="D329" s="138"/>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244" t="e">
        <f t="shared" si="20"/>
        <v>#N/A</v>
      </c>
      <c r="T329" s="232" t="e">
        <f t="shared" si="21"/>
        <v>#N/A</v>
      </c>
      <c r="U329" s="232" t="e">
        <f t="shared" si="22"/>
        <v>#N/A</v>
      </c>
      <c r="V329" s="232" t="e">
        <f t="shared" si="23"/>
        <v>#N/A</v>
      </c>
      <c r="W329" s="245" t="e">
        <f>VLOOKUP(E329,'PC Receitas'!$AZ$4:$BB$27,3,FALSE)</f>
        <v>#N/A</v>
      </c>
    </row>
    <row r="330" spans="1:23" ht="19.5" customHeight="1" thickTop="1" thickBot="1" x14ac:dyDescent="0.3">
      <c r="A330" s="209"/>
      <c r="C330" s="136"/>
      <c r="D330" s="138"/>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244" t="e">
        <f t="shared" si="20"/>
        <v>#N/A</v>
      </c>
      <c r="T330" s="232" t="e">
        <f t="shared" si="21"/>
        <v>#N/A</v>
      </c>
      <c r="U330" s="232" t="e">
        <f t="shared" si="22"/>
        <v>#N/A</v>
      </c>
      <c r="V330" s="232" t="e">
        <f t="shared" si="23"/>
        <v>#N/A</v>
      </c>
      <c r="W330" s="245" t="e">
        <f>VLOOKUP(E330,'PC Receitas'!$AZ$4:$BB$27,3,FALSE)</f>
        <v>#N/A</v>
      </c>
    </row>
    <row r="331" spans="1:23" ht="19.5" customHeight="1" thickTop="1" thickBot="1" x14ac:dyDescent="0.3">
      <c r="A331" s="209"/>
      <c r="C331" s="136"/>
      <c r="D331" s="138"/>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244" t="e">
        <f t="shared" si="20"/>
        <v>#N/A</v>
      </c>
      <c r="T331" s="232" t="e">
        <f t="shared" si="21"/>
        <v>#N/A</v>
      </c>
      <c r="U331" s="232" t="e">
        <f t="shared" si="22"/>
        <v>#N/A</v>
      </c>
      <c r="V331" s="232" t="e">
        <f t="shared" si="23"/>
        <v>#N/A</v>
      </c>
      <c r="W331" s="245" t="e">
        <f>VLOOKUP(E331,'PC Receitas'!$AZ$4:$BB$27,3,FALSE)</f>
        <v>#N/A</v>
      </c>
    </row>
    <row r="332" spans="1:23" ht="19.5" customHeight="1" thickTop="1" thickBot="1" x14ac:dyDescent="0.3">
      <c r="A332" s="209"/>
      <c r="C332" s="136"/>
      <c r="D332" s="138"/>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244" t="e">
        <f t="shared" si="20"/>
        <v>#N/A</v>
      </c>
      <c r="T332" s="232" t="e">
        <f t="shared" si="21"/>
        <v>#N/A</v>
      </c>
      <c r="U332" s="232" t="e">
        <f t="shared" si="22"/>
        <v>#N/A</v>
      </c>
      <c r="V332" s="232" t="e">
        <f t="shared" si="23"/>
        <v>#N/A</v>
      </c>
      <c r="W332" s="245" t="e">
        <f>VLOOKUP(E332,'PC Receitas'!$AZ$4:$BB$27,3,FALSE)</f>
        <v>#N/A</v>
      </c>
    </row>
    <row r="333" spans="1:23" ht="19.5" customHeight="1" thickTop="1" thickBot="1" x14ac:dyDescent="0.3">
      <c r="A333" s="209"/>
      <c r="C333" s="136"/>
      <c r="D333" s="138"/>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244" t="e">
        <f t="shared" si="20"/>
        <v>#N/A</v>
      </c>
      <c r="T333" s="232" t="e">
        <f t="shared" si="21"/>
        <v>#N/A</v>
      </c>
      <c r="U333" s="232" t="e">
        <f t="shared" si="22"/>
        <v>#N/A</v>
      </c>
      <c r="V333" s="232" t="e">
        <f t="shared" si="23"/>
        <v>#N/A</v>
      </c>
      <c r="W333" s="245" t="e">
        <f>VLOOKUP(E333,'PC Receitas'!$AZ$4:$BB$27,3,FALSE)</f>
        <v>#N/A</v>
      </c>
    </row>
    <row r="334" spans="1:23" ht="19.5" customHeight="1" thickTop="1" thickBot="1" x14ac:dyDescent="0.3">
      <c r="A334" s="209"/>
      <c r="C334" s="136"/>
      <c r="D334" s="138"/>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244" t="e">
        <f t="shared" si="20"/>
        <v>#N/A</v>
      </c>
      <c r="T334" s="232" t="e">
        <f t="shared" si="21"/>
        <v>#N/A</v>
      </c>
      <c r="U334" s="232" t="e">
        <f t="shared" si="22"/>
        <v>#N/A</v>
      </c>
      <c r="V334" s="232" t="e">
        <f t="shared" si="23"/>
        <v>#N/A</v>
      </c>
      <c r="W334" s="245" t="e">
        <f>VLOOKUP(E334,'PC Receitas'!$AZ$4:$BB$27,3,FALSE)</f>
        <v>#N/A</v>
      </c>
    </row>
    <row r="335" spans="1:23" ht="19.5" customHeight="1" thickTop="1" thickBot="1" x14ac:dyDescent="0.3">
      <c r="A335" s="209"/>
      <c r="C335" s="136"/>
      <c r="D335" s="138"/>
      <c r="E335" s="43"/>
      <c r="F335" s="195"/>
      <c r="G335" s="43"/>
      <c r="H335" s="43"/>
      <c r="I335" s="43"/>
      <c r="J335" s="228"/>
      <c r="K335" s="228"/>
      <c r="L335" s="44"/>
      <c r="M335" s="122"/>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244" t="e">
        <f t="shared" si="20"/>
        <v>#N/A</v>
      </c>
      <c r="T335" s="232" t="e">
        <f t="shared" si="21"/>
        <v>#N/A</v>
      </c>
      <c r="U335" s="232" t="e">
        <f t="shared" si="22"/>
        <v>#N/A</v>
      </c>
      <c r="V335" s="232" t="e">
        <f t="shared" si="23"/>
        <v>#N/A</v>
      </c>
      <c r="W335" s="245" t="e">
        <f>VLOOKUP(E335,'PC Receitas'!$AZ$4:$BB$27,3,FALSE)</f>
        <v>#N/A</v>
      </c>
    </row>
    <row r="336" spans="1:23" ht="19.5" customHeight="1" thickTop="1" thickBot="1" x14ac:dyDescent="0.3">
      <c r="A336" s="209"/>
      <c r="C336" s="136"/>
      <c r="D336" s="138"/>
      <c r="E336" s="43"/>
      <c r="F336" s="195"/>
      <c r="G336" s="43"/>
      <c r="H336" s="43"/>
      <c r="I336" s="43"/>
      <c r="J336" s="228"/>
      <c r="K336" s="228"/>
      <c r="L336" s="44"/>
      <c r="M336" s="122"/>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244" t="e">
        <f t="shared" si="20"/>
        <v>#N/A</v>
      </c>
      <c r="T336" s="232" t="e">
        <f t="shared" si="21"/>
        <v>#N/A</v>
      </c>
      <c r="U336" s="232" t="e">
        <f t="shared" si="22"/>
        <v>#N/A</v>
      </c>
      <c r="V336" s="232" t="e">
        <f t="shared" si="23"/>
        <v>#N/A</v>
      </c>
      <c r="W336" s="245" t="e">
        <f>VLOOKUP(E336,'PC Receitas'!$AZ$4:$BB$27,3,FALSE)</f>
        <v>#N/A</v>
      </c>
    </row>
    <row r="337" spans="1:23" ht="19.5" customHeight="1" thickTop="1" thickBot="1" x14ac:dyDescent="0.3">
      <c r="A337" s="209"/>
      <c r="C337" s="136"/>
      <c r="D337" s="138"/>
      <c r="E337" s="43"/>
      <c r="F337" s="195"/>
      <c r="G337" s="43"/>
      <c r="H337" s="43"/>
      <c r="I337" s="43"/>
      <c r="J337" s="228"/>
      <c r="K337" s="228"/>
      <c r="L337" s="44"/>
      <c r="M337" s="122"/>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244" t="e">
        <f t="shared" si="20"/>
        <v>#N/A</v>
      </c>
      <c r="T337" s="232" t="e">
        <f t="shared" si="21"/>
        <v>#N/A</v>
      </c>
      <c r="U337" s="232" t="e">
        <f t="shared" si="22"/>
        <v>#N/A</v>
      </c>
      <c r="V337" s="232" t="e">
        <f t="shared" si="23"/>
        <v>#N/A</v>
      </c>
      <c r="W337" s="245" t="e">
        <f>VLOOKUP(E337,'PC Receitas'!$AZ$4:$BB$27,3,FALSE)</f>
        <v>#N/A</v>
      </c>
    </row>
    <row r="338" spans="1:23" ht="19.5" customHeight="1" thickTop="1" thickBot="1" x14ac:dyDescent="0.3">
      <c r="A338" s="209"/>
      <c r="C338" s="136"/>
      <c r="D338" s="138"/>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244" t="e">
        <f t="shared" si="20"/>
        <v>#N/A</v>
      </c>
      <c r="T338" s="232" t="e">
        <f t="shared" si="21"/>
        <v>#N/A</v>
      </c>
      <c r="U338" s="232" t="e">
        <f t="shared" si="22"/>
        <v>#N/A</v>
      </c>
      <c r="V338" s="232" t="e">
        <f t="shared" si="23"/>
        <v>#N/A</v>
      </c>
      <c r="W338" s="245" t="e">
        <f>VLOOKUP(E338,'PC Receitas'!$AZ$4:$BB$27,3,FALSE)</f>
        <v>#N/A</v>
      </c>
    </row>
    <row r="339" spans="1:23" ht="19.5" customHeight="1" thickTop="1" thickBot="1" x14ac:dyDescent="0.3">
      <c r="A339" s="209"/>
      <c r="C339" s="136"/>
      <c r="D339" s="138"/>
      <c r="E339" s="43"/>
      <c r="F339" s="136"/>
      <c r="G339" s="43"/>
      <c r="H339" s="138"/>
      <c r="I339" s="138"/>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244" t="e">
        <f t="shared" si="20"/>
        <v>#N/A</v>
      </c>
      <c r="T339" s="232" t="e">
        <f t="shared" si="21"/>
        <v>#N/A</v>
      </c>
      <c r="U339" s="232" t="e">
        <f t="shared" si="22"/>
        <v>#N/A</v>
      </c>
      <c r="V339" s="232" t="e">
        <f t="shared" si="23"/>
        <v>#N/A</v>
      </c>
      <c r="W339" s="245" t="e">
        <f>VLOOKUP(E339,'PC Receitas'!$AZ$4:$BB$27,3,FALSE)</f>
        <v>#N/A</v>
      </c>
    </row>
    <row r="340" spans="1:23" ht="19.5" customHeight="1" thickTop="1" thickBot="1" x14ac:dyDescent="0.3">
      <c r="A340" s="209"/>
      <c r="C340" s="136"/>
      <c r="D340" s="138"/>
      <c r="E340" s="43"/>
      <c r="F340" s="195"/>
      <c r="G340" s="43"/>
      <c r="H340" s="138"/>
      <c r="I340" s="138"/>
      <c r="J340" s="228"/>
      <c r="K340" s="228"/>
      <c r="L340" s="44"/>
      <c r="M340" s="122"/>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244" t="e">
        <f t="shared" si="20"/>
        <v>#N/A</v>
      </c>
      <c r="T340" s="232" t="e">
        <f t="shared" si="21"/>
        <v>#N/A</v>
      </c>
      <c r="U340" s="232" t="e">
        <f t="shared" si="22"/>
        <v>#N/A</v>
      </c>
      <c r="V340" s="232" t="e">
        <f t="shared" si="23"/>
        <v>#N/A</v>
      </c>
      <c r="W340" s="245" t="e">
        <f>VLOOKUP(E340,'PC Receitas'!$AZ$4:$BB$27,3,FALSE)</f>
        <v>#N/A</v>
      </c>
    </row>
    <row r="341" spans="1:23" ht="19.5" customHeight="1" thickTop="1" thickBot="1" x14ac:dyDescent="0.3">
      <c r="A341" s="209"/>
      <c r="C341" s="136"/>
      <c r="D341" s="138"/>
      <c r="E341" s="43"/>
      <c r="F341" s="195"/>
      <c r="G341" s="43"/>
      <c r="H341" s="138"/>
      <c r="I341" s="138"/>
      <c r="J341" s="228"/>
      <c r="K341" s="228"/>
      <c r="L341" s="44"/>
      <c r="M341" s="122"/>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244" t="e">
        <f t="shared" si="20"/>
        <v>#N/A</v>
      </c>
      <c r="T341" s="232" t="e">
        <f t="shared" si="21"/>
        <v>#N/A</v>
      </c>
      <c r="U341" s="232" t="e">
        <f t="shared" si="22"/>
        <v>#N/A</v>
      </c>
      <c r="V341" s="232" t="e">
        <f t="shared" si="23"/>
        <v>#N/A</v>
      </c>
      <c r="W341" s="245" t="e">
        <f>VLOOKUP(E341,'PC Receitas'!$AZ$4:$BB$27,3,FALSE)</f>
        <v>#N/A</v>
      </c>
    </row>
    <row r="342" spans="1:23" ht="19.5" customHeight="1" thickTop="1" thickBot="1" x14ac:dyDescent="0.3">
      <c r="A342" s="209"/>
      <c r="C342" s="136"/>
      <c r="D342" s="138"/>
      <c r="E342" s="43"/>
      <c r="F342" s="195"/>
      <c r="G342" s="43"/>
      <c r="H342" s="43"/>
      <c r="I342" s="43"/>
      <c r="J342" s="228"/>
      <c r="K342" s="228"/>
      <c r="L342" s="44"/>
      <c r="M342" s="122"/>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244" t="e">
        <f t="shared" si="20"/>
        <v>#N/A</v>
      </c>
      <c r="T342" s="232" t="e">
        <f t="shared" si="21"/>
        <v>#N/A</v>
      </c>
      <c r="U342" s="232" t="e">
        <f t="shared" si="22"/>
        <v>#N/A</v>
      </c>
      <c r="V342" s="232" t="e">
        <f t="shared" si="23"/>
        <v>#N/A</v>
      </c>
      <c r="W342" s="245" t="e">
        <f>VLOOKUP(E342,'PC Receitas'!$AZ$4:$BB$27,3,FALSE)</f>
        <v>#N/A</v>
      </c>
    </row>
    <row r="343" spans="1:23" ht="19.5" customHeight="1" thickTop="1" thickBot="1" x14ac:dyDescent="0.3">
      <c r="A343" s="209"/>
      <c r="C343" s="136"/>
      <c r="D343" s="138"/>
      <c r="E343" s="43"/>
      <c r="F343" s="195"/>
      <c r="G343" s="43"/>
      <c r="H343" s="43"/>
      <c r="I343" s="43"/>
      <c r="J343" s="228"/>
      <c r="K343" s="228"/>
      <c r="L343" s="44"/>
      <c r="M343" s="122"/>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244" t="e">
        <f t="shared" si="20"/>
        <v>#N/A</v>
      </c>
      <c r="T343" s="232" t="e">
        <f t="shared" si="21"/>
        <v>#N/A</v>
      </c>
      <c r="U343" s="232" t="e">
        <f t="shared" si="22"/>
        <v>#N/A</v>
      </c>
      <c r="V343" s="232" t="e">
        <f t="shared" si="23"/>
        <v>#N/A</v>
      </c>
      <c r="W343" s="245" t="e">
        <f>VLOOKUP(E343,'PC Receitas'!$AZ$4:$BB$27,3,FALSE)</f>
        <v>#N/A</v>
      </c>
    </row>
    <row r="344" spans="1:23" ht="19.5" customHeight="1" thickTop="1" thickBot="1" x14ac:dyDescent="0.3">
      <c r="A344" s="209"/>
      <c r="C344" s="136"/>
      <c r="D344" s="138"/>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244" t="e">
        <f t="shared" si="20"/>
        <v>#N/A</v>
      </c>
      <c r="T344" s="232" t="e">
        <f t="shared" si="21"/>
        <v>#N/A</v>
      </c>
      <c r="U344" s="232" t="e">
        <f t="shared" si="22"/>
        <v>#N/A</v>
      </c>
      <c r="V344" s="232" t="e">
        <f t="shared" si="23"/>
        <v>#N/A</v>
      </c>
      <c r="W344" s="245" t="e">
        <f>VLOOKUP(E344,'PC Receitas'!$AZ$4:$BB$27,3,FALSE)</f>
        <v>#N/A</v>
      </c>
    </row>
    <row r="345" spans="1:23" ht="19.5" customHeight="1" thickTop="1" thickBot="1" x14ac:dyDescent="0.3">
      <c r="A345" s="209"/>
      <c r="C345" s="136"/>
      <c r="D345" s="138"/>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244" t="e">
        <f t="shared" si="20"/>
        <v>#N/A</v>
      </c>
      <c r="T345" s="232" t="e">
        <f t="shared" si="21"/>
        <v>#N/A</v>
      </c>
      <c r="U345" s="232" t="e">
        <f t="shared" si="22"/>
        <v>#N/A</v>
      </c>
      <c r="V345" s="232" t="e">
        <f t="shared" si="23"/>
        <v>#N/A</v>
      </c>
      <c r="W345" s="245" t="e">
        <f>VLOOKUP(E345,'PC Receitas'!$AZ$4:$BB$27,3,FALSE)</f>
        <v>#N/A</v>
      </c>
    </row>
    <row r="346" spans="1:23" ht="19.5" customHeight="1" thickTop="1" thickBot="1" x14ac:dyDescent="0.3">
      <c r="A346" s="209"/>
      <c r="C346" s="136"/>
      <c r="D346" s="138"/>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244" t="e">
        <f t="shared" si="20"/>
        <v>#N/A</v>
      </c>
      <c r="T346" s="232" t="e">
        <f t="shared" si="21"/>
        <v>#N/A</v>
      </c>
      <c r="U346" s="232" t="e">
        <f t="shared" si="22"/>
        <v>#N/A</v>
      </c>
      <c r="V346" s="232" t="e">
        <f t="shared" si="23"/>
        <v>#N/A</v>
      </c>
      <c r="W346" s="245" t="e">
        <f>VLOOKUP(E346,'PC Receitas'!$AZ$4:$BB$27,3,FALSE)</f>
        <v>#N/A</v>
      </c>
    </row>
    <row r="347" spans="1:23" ht="19.5" customHeight="1" thickTop="1" thickBot="1" x14ac:dyDescent="0.3">
      <c r="A347" s="209"/>
      <c r="C347" s="136"/>
      <c r="D347" s="138"/>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244" t="e">
        <f t="shared" si="20"/>
        <v>#N/A</v>
      </c>
      <c r="T347" s="232" t="e">
        <f t="shared" si="21"/>
        <v>#N/A</v>
      </c>
      <c r="U347" s="232" t="e">
        <f t="shared" si="22"/>
        <v>#N/A</v>
      </c>
      <c r="V347" s="232" t="e">
        <f t="shared" si="23"/>
        <v>#N/A</v>
      </c>
      <c r="W347" s="245" t="e">
        <f>VLOOKUP(E347,'PC Receitas'!$AZ$4:$BB$27,3,FALSE)</f>
        <v>#N/A</v>
      </c>
    </row>
    <row r="348" spans="1:23" ht="19.5" customHeight="1" thickTop="1" thickBot="1" x14ac:dyDescent="0.3">
      <c r="A348" s="209"/>
      <c r="C348" s="136"/>
      <c r="D348" s="138"/>
      <c r="E348" s="43"/>
      <c r="F348" s="195"/>
      <c r="G348" s="43"/>
      <c r="H348" s="43"/>
      <c r="I348" s="43"/>
      <c r="J348" s="228"/>
      <c r="K348" s="228"/>
      <c r="L348" s="44"/>
      <c r="M348" s="122"/>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244" t="e">
        <f t="shared" si="20"/>
        <v>#N/A</v>
      </c>
      <c r="T348" s="232" t="e">
        <f t="shared" si="21"/>
        <v>#N/A</v>
      </c>
      <c r="U348" s="232" t="e">
        <f t="shared" si="22"/>
        <v>#N/A</v>
      </c>
      <c r="V348" s="232" t="e">
        <f t="shared" si="23"/>
        <v>#N/A</v>
      </c>
      <c r="W348" s="245" t="e">
        <f>VLOOKUP(E348,'PC Receitas'!$AZ$4:$BB$27,3,FALSE)</f>
        <v>#N/A</v>
      </c>
    </row>
    <row r="349" spans="1:23" ht="19.5" customHeight="1" thickTop="1" thickBot="1" x14ac:dyDescent="0.3">
      <c r="A349" s="209"/>
      <c r="C349" s="136"/>
      <c r="D349" s="138"/>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244" t="e">
        <f t="shared" si="20"/>
        <v>#N/A</v>
      </c>
      <c r="T349" s="232" t="e">
        <f t="shared" si="21"/>
        <v>#N/A</v>
      </c>
      <c r="U349" s="232" t="e">
        <f t="shared" si="22"/>
        <v>#N/A</v>
      </c>
      <c r="V349" s="232" t="e">
        <f t="shared" si="23"/>
        <v>#N/A</v>
      </c>
      <c r="W349" s="245" t="e">
        <f>VLOOKUP(E349,'PC Receitas'!$AZ$4:$BB$27,3,FALSE)</f>
        <v>#N/A</v>
      </c>
    </row>
    <row r="350" spans="1:23" ht="19.5" customHeight="1" thickTop="1" thickBot="1" x14ac:dyDescent="0.3">
      <c r="A350" s="209"/>
      <c r="C350" s="136"/>
      <c r="D350" s="138"/>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244" t="e">
        <f t="shared" si="20"/>
        <v>#N/A</v>
      </c>
      <c r="T350" s="232" t="e">
        <f t="shared" si="21"/>
        <v>#N/A</v>
      </c>
      <c r="U350" s="232" t="e">
        <f t="shared" si="22"/>
        <v>#N/A</v>
      </c>
      <c r="V350" s="232" t="e">
        <f t="shared" si="23"/>
        <v>#N/A</v>
      </c>
      <c r="W350" s="245" t="e">
        <f>VLOOKUP(E350,'PC Receitas'!$AZ$4:$BB$27,3,FALSE)</f>
        <v>#N/A</v>
      </c>
    </row>
    <row r="351" spans="1:23" ht="19.5" customHeight="1" thickTop="1" thickBot="1" x14ac:dyDescent="0.3">
      <c r="A351" s="209"/>
      <c r="C351" s="136"/>
      <c r="D351" s="138"/>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244" t="e">
        <f t="shared" si="20"/>
        <v>#N/A</v>
      </c>
      <c r="T351" s="232" t="e">
        <f t="shared" si="21"/>
        <v>#N/A</v>
      </c>
      <c r="U351" s="232" t="e">
        <f t="shared" si="22"/>
        <v>#N/A</v>
      </c>
      <c r="V351" s="232" t="e">
        <f t="shared" si="23"/>
        <v>#N/A</v>
      </c>
      <c r="W351" s="245" t="e">
        <f>VLOOKUP(E351,'PC Receitas'!$AZ$4:$BB$27,3,FALSE)</f>
        <v>#N/A</v>
      </c>
    </row>
    <row r="352" spans="1:23" ht="19.5" customHeight="1" thickTop="1" thickBot="1" x14ac:dyDescent="0.3">
      <c r="A352" s="209"/>
      <c r="C352" s="136"/>
      <c r="D352" s="138"/>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244" t="e">
        <f t="shared" si="20"/>
        <v>#N/A</v>
      </c>
      <c r="T352" s="232" t="e">
        <f t="shared" si="21"/>
        <v>#N/A</v>
      </c>
      <c r="U352" s="232" t="e">
        <f t="shared" si="22"/>
        <v>#N/A</v>
      </c>
      <c r="V352" s="232" t="e">
        <f t="shared" si="23"/>
        <v>#N/A</v>
      </c>
      <c r="W352" s="245" t="e">
        <f>VLOOKUP(E352,'PC Receitas'!$AZ$4:$BB$27,3,FALSE)</f>
        <v>#N/A</v>
      </c>
    </row>
    <row r="353" spans="1:23" ht="19.5" customHeight="1" thickTop="1" thickBot="1" x14ac:dyDescent="0.3">
      <c r="A353" s="209"/>
      <c r="C353" s="136"/>
      <c r="D353" s="138"/>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244" t="e">
        <f t="shared" si="20"/>
        <v>#N/A</v>
      </c>
      <c r="T353" s="232" t="e">
        <f t="shared" si="21"/>
        <v>#N/A</v>
      </c>
      <c r="U353" s="232" t="e">
        <f t="shared" si="22"/>
        <v>#N/A</v>
      </c>
      <c r="V353" s="232" t="e">
        <f t="shared" si="23"/>
        <v>#N/A</v>
      </c>
      <c r="W353" s="245" t="e">
        <f>VLOOKUP(E353,'PC Receitas'!$AZ$4:$BB$27,3,FALSE)</f>
        <v>#N/A</v>
      </c>
    </row>
    <row r="354" spans="1:23" ht="19.5" customHeight="1" thickTop="1" thickBot="1" x14ac:dyDescent="0.3">
      <c r="A354" s="209"/>
      <c r="C354" s="136"/>
      <c r="D354" s="138"/>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244" t="e">
        <f t="shared" si="20"/>
        <v>#N/A</v>
      </c>
      <c r="T354" s="232" t="e">
        <f t="shared" si="21"/>
        <v>#N/A</v>
      </c>
      <c r="U354" s="232" t="e">
        <f t="shared" si="22"/>
        <v>#N/A</v>
      </c>
      <c r="V354" s="232" t="e">
        <f t="shared" si="23"/>
        <v>#N/A</v>
      </c>
      <c r="W354" s="245" t="e">
        <f>VLOOKUP(E354,'PC Receitas'!$AZ$4:$BB$27,3,FALSE)</f>
        <v>#N/A</v>
      </c>
    </row>
    <row r="355" spans="1:23" ht="19.5" customHeight="1" thickTop="1" thickBot="1" x14ac:dyDescent="0.3">
      <c r="A355" s="209"/>
      <c r="C355" s="136"/>
      <c r="D355" s="138"/>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244" t="e">
        <f t="shared" si="20"/>
        <v>#N/A</v>
      </c>
      <c r="T355" s="232" t="e">
        <f t="shared" si="21"/>
        <v>#N/A</v>
      </c>
      <c r="U355" s="232" t="e">
        <f t="shared" si="22"/>
        <v>#N/A</v>
      </c>
      <c r="V355" s="232" t="e">
        <f t="shared" si="23"/>
        <v>#N/A</v>
      </c>
      <c r="W355" s="245" t="e">
        <f>VLOOKUP(E355,'PC Receitas'!$AZ$4:$BB$27,3,FALSE)</f>
        <v>#N/A</v>
      </c>
    </row>
    <row r="356" spans="1:23" ht="19.5" customHeight="1" thickTop="1" thickBot="1" x14ac:dyDescent="0.3">
      <c r="A356" s="209"/>
      <c r="C356" s="136"/>
      <c r="D356" s="138"/>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244" t="e">
        <f t="shared" si="20"/>
        <v>#N/A</v>
      </c>
      <c r="T356" s="232" t="e">
        <f t="shared" si="21"/>
        <v>#N/A</v>
      </c>
      <c r="U356" s="232" t="e">
        <f t="shared" si="22"/>
        <v>#N/A</v>
      </c>
      <c r="V356" s="232" t="e">
        <f t="shared" si="23"/>
        <v>#N/A</v>
      </c>
      <c r="W356" s="245" t="e">
        <f>VLOOKUP(E356,'PC Receitas'!$AZ$4:$BB$27,3,FALSE)</f>
        <v>#N/A</v>
      </c>
    </row>
    <row r="357" spans="1:23" ht="19.5" customHeight="1" thickTop="1" thickBot="1" x14ac:dyDescent="0.3">
      <c r="A357" s="209"/>
      <c r="C357" s="136"/>
      <c r="D357" s="138"/>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244" t="e">
        <f t="shared" si="20"/>
        <v>#N/A</v>
      </c>
      <c r="T357" s="232" t="e">
        <f t="shared" si="21"/>
        <v>#N/A</v>
      </c>
      <c r="U357" s="232" t="e">
        <f t="shared" si="22"/>
        <v>#N/A</v>
      </c>
      <c r="V357" s="232" t="e">
        <f t="shared" si="23"/>
        <v>#N/A</v>
      </c>
      <c r="W357" s="245" t="e">
        <f>VLOOKUP(E357,'PC Receitas'!$AZ$4:$BB$27,3,FALSE)</f>
        <v>#N/A</v>
      </c>
    </row>
    <row r="358" spans="1:23" ht="19.5" customHeight="1" thickTop="1" thickBot="1" x14ac:dyDescent="0.3">
      <c r="A358" s="209"/>
      <c r="C358" s="136"/>
      <c r="D358" s="138"/>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244" t="e">
        <f t="shared" si="20"/>
        <v>#N/A</v>
      </c>
      <c r="T358" s="232" t="e">
        <f t="shared" si="21"/>
        <v>#N/A</v>
      </c>
      <c r="U358" s="232" t="e">
        <f t="shared" si="22"/>
        <v>#N/A</v>
      </c>
      <c r="V358" s="232" t="e">
        <f t="shared" si="23"/>
        <v>#N/A</v>
      </c>
      <c r="W358" s="245" t="e">
        <f>VLOOKUP(E358,'PC Receitas'!$AZ$4:$BB$27,3,FALSE)</f>
        <v>#N/A</v>
      </c>
    </row>
    <row r="359" spans="1:23" ht="19.5" customHeight="1" thickTop="1" thickBot="1" x14ac:dyDescent="0.3">
      <c r="A359" s="209"/>
      <c r="C359" s="136"/>
      <c r="D359" s="138"/>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244" t="e">
        <f t="shared" si="20"/>
        <v>#N/A</v>
      </c>
      <c r="T359" s="232" t="e">
        <f t="shared" si="21"/>
        <v>#N/A</v>
      </c>
      <c r="U359" s="232" t="e">
        <f t="shared" si="22"/>
        <v>#N/A</v>
      </c>
      <c r="V359" s="232" t="e">
        <f t="shared" si="23"/>
        <v>#N/A</v>
      </c>
      <c r="W359" s="245" t="e">
        <f>VLOOKUP(E359,'PC Receitas'!$AZ$4:$BB$27,3,FALSE)</f>
        <v>#N/A</v>
      </c>
    </row>
    <row r="360" spans="1:23" ht="19.5" customHeight="1" thickTop="1" thickBot="1" x14ac:dyDescent="0.3">
      <c r="A360" s="209"/>
      <c r="C360" s="136"/>
      <c r="D360" s="138"/>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244" t="e">
        <f t="shared" si="20"/>
        <v>#N/A</v>
      </c>
      <c r="T360" s="232" t="e">
        <f t="shared" si="21"/>
        <v>#N/A</v>
      </c>
      <c r="U360" s="232" t="e">
        <f t="shared" si="22"/>
        <v>#N/A</v>
      </c>
      <c r="V360" s="232" t="e">
        <f t="shared" si="23"/>
        <v>#N/A</v>
      </c>
      <c r="W360" s="245" t="e">
        <f>VLOOKUP(E360,'PC Receitas'!$AZ$4:$BB$27,3,FALSE)</f>
        <v>#N/A</v>
      </c>
    </row>
    <row r="361" spans="1:23" ht="19.5" customHeight="1" thickTop="1" thickBot="1" x14ac:dyDescent="0.3">
      <c r="A361" s="209"/>
      <c r="C361" s="136"/>
      <c r="D361" s="138"/>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244" t="e">
        <f t="shared" si="20"/>
        <v>#N/A</v>
      </c>
      <c r="T361" s="232" t="e">
        <f t="shared" si="21"/>
        <v>#N/A</v>
      </c>
      <c r="U361" s="232" t="e">
        <f t="shared" si="22"/>
        <v>#N/A</v>
      </c>
      <c r="V361" s="232" t="e">
        <f t="shared" si="23"/>
        <v>#N/A</v>
      </c>
      <c r="W361" s="245" t="e">
        <f>VLOOKUP(E361,'PC Receitas'!$AZ$4:$BB$27,3,FALSE)</f>
        <v>#N/A</v>
      </c>
    </row>
    <row r="362" spans="1:23" ht="19.5" customHeight="1" thickTop="1" thickBot="1" x14ac:dyDescent="0.3">
      <c r="A362" s="209"/>
      <c r="C362" s="136"/>
      <c r="D362" s="138"/>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244" t="e">
        <f t="shared" si="20"/>
        <v>#N/A</v>
      </c>
      <c r="T362" s="232" t="e">
        <f t="shared" si="21"/>
        <v>#N/A</v>
      </c>
      <c r="U362" s="232" t="e">
        <f t="shared" si="22"/>
        <v>#N/A</v>
      </c>
      <c r="V362" s="232" t="e">
        <f t="shared" si="23"/>
        <v>#N/A</v>
      </c>
      <c r="W362" s="245" t="e">
        <f>VLOOKUP(E362,'PC Receitas'!$AZ$4:$BB$27,3,FALSE)</f>
        <v>#N/A</v>
      </c>
    </row>
    <row r="363" spans="1:23" ht="19.5" customHeight="1" thickTop="1" thickBot="1" x14ac:dyDescent="0.3">
      <c r="A363" s="209"/>
      <c r="C363" s="136"/>
      <c r="D363" s="138"/>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244" t="e">
        <f t="shared" si="20"/>
        <v>#N/A</v>
      </c>
      <c r="T363" s="232" t="e">
        <f t="shared" si="21"/>
        <v>#N/A</v>
      </c>
      <c r="U363" s="232" t="e">
        <f t="shared" si="22"/>
        <v>#N/A</v>
      </c>
      <c r="V363" s="232" t="e">
        <f t="shared" si="23"/>
        <v>#N/A</v>
      </c>
      <c r="W363" s="245" t="e">
        <f>VLOOKUP(E363,'PC Receitas'!$AZ$4:$BB$27,3,FALSE)</f>
        <v>#N/A</v>
      </c>
    </row>
    <row r="364" spans="1:23" ht="19.5" customHeight="1" thickTop="1" thickBot="1" x14ac:dyDescent="0.3">
      <c r="A364" s="209"/>
      <c r="C364" s="136"/>
      <c r="D364" s="138"/>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244" t="e">
        <f t="shared" si="20"/>
        <v>#N/A</v>
      </c>
      <c r="T364" s="232" t="e">
        <f t="shared" si="21"/>
        <v>#N/A</v>
      </c>
      <c r="U364" s="232" t="e">
        <f t="shared" si="22"/>
        <v>#N/A</v>
      </c>
      <c r="V364" s="232" t="e">
        <f t="shared" si="23"/>
        <v>#N/A</v>
      </c>
      <c r="W364" s="245" t="e">
        <f>VLOOKUP(E364,'PC Receitas'!$AZ$4:$BB$27,3,FALSE)</f>
        <v>#N/A</v>
      </c>
    </row>
    <row r="365" spans="1:23" ht="19.5" customHeight="1" thickTop="1" thickBot="1" x14ac:dyDescent="0.3">
      <c r="A365" s="209"/>
      <c r="C365" s="136"/>
      <c r="D365" s="138"/>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244" t="e">
        <f t="shared" si="20"/>
        <v>#N/A</v>
      </c>
      <c r="T365" s="232" t="e">
        <f t="shared" si="21"/>
        <v>#N/A</v>
      </c>
      <c r="U365" s="232" t="e">
        <f t="shared" si="22"/>
        <v>#N/A</v>
      </c>
      <c r="V365" s="232" t="e">
        <f t="shared" si="23"/>
        <v>#N/A</v>
      </c>
      <c r="W365" s="245" t="e">
        <f>VLOOKUP(E365,'PC Receitas'!$AZ$4:$BB$27,3,FALSE)</f>
        <v>#N/A</v>
      </c>
    </row>
    <row r="366" spans="1:23" ht="19.5" customHeight="1" thickTop="1" thickBot="1" x14ac:dyDescent="0.3">
      <c r="A366" s="209"/>
      <c r="C366" s="136"/>
      <c r="D366" s="138"/>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244" t="e">
        <f t="shared" si="20"/>
        <v>#N/A</v>
      </c>
      <c r="T366" s="232" t="e">
        <f t="shared" si="21"/>
        <v>#N/A</v>
      </c>
      <c r="U366" s="232" t="e">
        <f t="shared" si="22"/>
        <v>#N/A</v>
      </c>
      <c r="V366" s="232" t="e">
        <f t="shared" si="23"/>
        <v>#N/A</v>
      </c>
      <c r="W366" s="245" t="e">
        <f>VLOOKUP(E366,'PC Receitas'!$AZ$4:$BB$27,3,FALSE)</f>
        <v>#N/A</v>
      </c>
    </row>
    <row r="367" spans="1:23" ht="19.5" customHeight="1" thickTop="1" thickBot="1" x14ac:dyDescent="0.3">
      <c r="A367" s="209"/>
      <c r="C367" s="136"/>
      <c r="D367" s="138"/>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244" t="e">
        <f t="shared" si="20"/>
        <v>#N/A</v>
      </c>
      <c r="T367" s="232" t="e">
        <f t="shared" si="21"/>
        <v>#N/A</v>
      </c>
      <c r="U367" s="232" t="e">
        <f t="shared" si="22"/>
        <v>#N/A</v>
      </c>
      <c r="V367" s="232" t="e">
        <f t="shared" si="23"/>
        <v>#N/A</v>
      </c>
      <c r="W367" s="245" t="e">
        <f>VLOOKUP(E367,'PC Receitas'!$AZ$4:$BB$27,3,FALSE)</f>
        <v>#N/A</v>
      </c>
    </row>
    <row r="368" spans="1:23" ht="19.5" customHeight="1" thickTop="1" thickBot="1" x14ac:dyDescent="0.3">
      <c r="A368" s="209"/>
      <c r="C368" s="136"/>
      <c r="D368" s="138"/>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244" t="e">
        <f t="shared" si="20"/>
        <v>#N/A</v>
      </c>
      <c r="T368" s="232" t="e">
        <f t="shared" si="21"/>
        <v>#N/A</v>
      </c>
      <c r="U368" s="232" t="e">
        <f t="shared" si="22"/>
        <v>#N/A</v>
      </c>
      <c r="V368" s="232" t="e">
        <f t="shared" si="23"/>
        <v>#N/A</v>
      </c>
      <c r="W368" s="245" t="e">
        <f>VLOOKUP(E368,'PC Receitas'!$AZ$4:$BB$27,3,FALSE)</f>
        <v>#N/A</v>
      </c>
    </row>
    <row r="369" spans="1:23" ht="19.5" customHeight="1" thickTop="1" thickBot="1" x14ac:dyDescent="0.3">
      <c r="A369" s="209"/>
      <c r="C369" s="136"/>
      <c r="D369" s="138"/>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244" t="e">
        <f t="shared" si="20"/>
        <v>#N/A</v>
      </c>
      <c r="T369" s="232" t="e">
        <f t="shared" si="21"/>
        <v>#N/A</v>
      </c>
      <c r="U369" s="232" t="e">
        <f t="shared" si="22"/>
        <v>#N/A</v>
      </c>
      <c r="V369" s="232" t="e">
        <f t="shared" si="23"/>
        <v>#N/A</v>
      </c>
      <c r="W369" s="245" t="e">
        <f>VLOOKUP(E369,'PC Receitas'!$AZ$4:$BB$27,3,FALSE)</f>
        <v>#N/A</v>
      </c>
    </row>
    <row r="370" spans="1:23" ht="19.5" customHeight="1" thickTop="1" thickBot="1" x14ac:dyDescent="0.3">
      <c r="A370" s="209"/>
      <c r="C370" s="136"/>
      <c r="D370" s="138"/>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244" t="e">
        <f t="shared" si="20"/>
        <v>#N/A</v>
      </c>
      <c r="T370" s="232" t="e">
        <f t="shared" si="21"/>
        <v>#N/A</v>
      </c>
      <c r="U370" s="232" t="e">
        <f t="shared" si="22"/>
        <v>#N/A</v>
      </c>
      <c r="V370" s="232" t="e">
        <f t="shared" si="23"/>
        <v>#N/A</v>
      </c>
      <c r="W370" s="245" t="e">
        <f>VLOOKUP(E370,'PC Receitas'!$AZ$4:$BB$27,3,FALSE)</f>
        <v>#N/A</v>
      </c>
    </row>
    <row r="371" spans="1:23" ht="19.5" customHeight="1" thickTop="1" thickBot="1" x14ac:dyDescent="0.3">
      <c r="A371" s="209"/>
      <c r="C371" s="136"/>
      <c r="D371" s="138"/>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244" t="e">
        <f t="shared" si="20"/>
        <v>#N/A</v>
      </c>
      <c r="T371" s="232" t="e">
        <f t="shared" si="21"/>
        <v>#N/A</v>
      </c>
      <c r="U371" s="232" t="e">
        <f t="shared" si="22"/>
        <v>#N/A</v>
      </c>
      <c r="V371" s="232" t="e">
        <f t="shared" si="23"/>
        <v>#N/A</v>
      </c>
      <c r="W371" s="245" t="e">
        <f>VLOOKUP(E371,'PC Receitas'!$AZ$4:$BB$27,3,FALSE)</f>
        <v>#N/A</v>
      </c>
    </row>
    <row r="372" spans="1:23" ht="19.5" customHeight="1" thickTop="1" thickBot="1" x14ac:dyDescent="0.3">
      <c r="A372" s="209"/>
      <c r="C372" s="136"/>
      <c r="D372" s="138"/>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244" t="e">
        <f t="shared" si="20"/>
        <v>#N/A</v>
      </c>
      <c r="T372" s="232" t="e">
        <f t="shared" si="21"/>
        <v>#N/A</v>
      </c>
      <c r="U372" s="232" t="e">
        <f t="shared" si="22"/>
        <v>#N/A</v>
      </c>
      <c r="V372" s="232" t="e">
        <f t="shared" si="23"/>
        <v>#N/A</v>
      </c>
      <c r="W372" s="245" t="e">
        <f>VLOOKUP(E372,'PC Receitas'!$AZ$4:$BB$27,3,FALSE)</f>
        <v>#N/A</v>
      </c>
    </row>
    <row r="373" spans="1:23" ht="19.5" customHeight="1" thickTop="1" thickBot="1" x14ac:dyDescent="0.3">
      <c r="A373" s="209"/>
      <c r="C373" s="136"/>
      <c r="D373" s="138"/>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244" t="e">
        <f t="shared" si="20"/>
        <v>#N/A</v>
      </c>
      <c r="T373" s="232" t="e">
        <f t="shared" si="21"/>
        <v>#N/A</v>
      </c>
      <c r="U373" s="232" t="e">
        <f t="shared" si="22"/>
        <v>#N/A</v>
      </c>
      <c r="V373" s="232" t="e">
        <f t="shared" si="23"/>
        <v>#N/A</v>
      </c>
      <c r="W373" s="245" t="e">
        <f>VLOOKUP(E373,'PC Receitas'!$AZ$4:$BB$27,3,FALSE)</f>
        <v>#N/A</v>
      </c>
    </row>
    <row r="374" spans="1:23" ht="19.5" customHeight="1" thickTop="1" thickBot="1" x14ac:dyDescent="0.3">
      <c r="A374" s="209"/>
      <c r="C374" s="136"/>
      <c r="D374" s="138"/>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244" t="e">
        <f t="shared" si="20"/>
        <v>#N/A</v>
      </c>
      <c r="T374" s="232" t="e">
        <f t="shared" si="21"/>
        <v>#N/A</v>
      </c>
      <c r="U374" s="232" t="e">
        <f t="shared" si="22"/>
        <v>#N/A</v>
      </c>
      <c r="V374" s="232" t="e">
        <f t="shared" si="23"/>
        <v>#N/A</v>
      </c>
      <c r="W374" s="245" t="e">
        <f>VLOOKUP(E374,'PC Receitas'!$AZ$4:$BB$27,3,FALSE)</f>
        <v>#N/A</v>
      </c>
    </row>
    <row r="375" spans="1:23" ht="19.5" customHeight="1" thickTop="1" thickBot="1" x14ac:dyDescent="0.3">
      <c r="A375" s="209"/>
      <c r="C375" s="136"/>
      <c r="D375" s="138"/>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244" t="e">
        <f t="shared" si="20"/>
        <v>#N/A</v>
      </c>
      <c r="T375" s="232" t="e">
        <f t="shared" si="21"/>
        <v>#N/A</v>
      </c>
      <c r="U375" s="232" t="e">
        <f t="shared" si="22"/>
        <v>#N/A</v>
      </c>
      <c r="V375" s="232" t="e">
        <f t="shared" si="23"/>
        <v>#N/A</v>
      </c>
      <c r="W375" s="245" t="e">
        <f>VLOOKUP(E375,'PC Receitas'!$AZ$4:$BB$27,3,FALSE)</f>
        <v>#N/A</v>
      </c>
    </row>
    <row r="376" spans="1:23" ht="19.5" customHeight="1" thickTop="1" thickBot="1" x14ac:dyDescent="0.3">
      <c r="A376" s="209"/>
      <c r="C376" s="136"/>
      <c r="D376" s="138"/>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244" t="e">
        <f t="shared" si="20"/>
        <v>#N/A</v>
      </c>
      <c r="T376" s="232" t="e">
        <f t="shared" si="21"/>
        <v>#N/A</v>
      </c>
      <c r="U376" s="232" t="e">
        <f t="shared" si="22"/>
        <v>#N/A</v>
      </c>
      <c r="V376" s="232" t="e">
        <f t="shared" si="23"/>
        <v>#N/A</v>
      </c>
      <c r="W376" s="245" t="e">
        <f>VLOOKUP(E376,'PC Receitas'!$AZ$4:$BB$27,3,FALSE)</f>
        <v>#N/A</v>
      </c>
    </row>
    <row r="377" spans="1:23" ht="19.5" customHeight="1" thickTop="1" thickBot="1" x14ac:dyDescent="0.3">
      <c r="A377" s="209"/>
      <c r="C377" s="136"/>
      <c r="D377" s="138"/>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244" t="e">
        <f t="shared" si="20"/>
        <v>#N/A</v>
      </c>
      <c r="T377" s="232" t="e">
        <f t="shared" si="21"/>
        <v>#N/A</v>
      </c>
      <c r="U377" s="232" t="e">
        <f t="shared" si="22"/>
        <v>#N/A</v>
      </c>
      <c r="V377" s="232" t="e">
        <f t="shared" si="23"/>
        <v>#N/A</v>
      </c>
      <c r="W377" s="245" t="e">
        <f>VLOOKUP(E377,'PC Receitas'!$AZ$4:$BB$27,3,FALSE)</f>
        <v>#N/A</v>
      </c>
    </row>
    <row r="378" spans="1:23" ht="19.5" customHeight="1" thickTop="1" thickBot="1" x14ac:dyDescent="0.3">
      <c r="A378" s="209"/>
      <c r="C378" s="136"/>
      <c r="D378" s="138"/>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244" t="e">
        <f t="shared" si="20"/>
        <v>#N/A</v>
      </c>
      <c r="T378" s="232" t="e">
        <f t="shared" si="21"/>
        <v>#N/A</v>
      </c>
      <c r="U378" s="232" t="e">
        <f t="shared" si="22"/>
        <v>#N/A</v>
      </c>
      <c r="V378" s="232" t="e">
        <f t="shared" si="23"/>
        <v>#N/A</v>
      </c>
      <c r="W378" s="245" t="e">
        <f>VLOOKUP(E378,'PC Receitas'!$AZ$4:$BB$27,3,FALSE)</f>
        <v>#N/A</v>
      </c>
    </row>
    <row r="379" spans="1:23" ht="19.5" customHeight="1" thickTop="1" thickBot="1" x14ac:dyDescent="0.3">
      <c r="A379" s="209"/>
      <c r="C379" s="136"/>
      <c r="D379" s="138"/>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244" t="e">
        <f t="shared" si="20"/>
        <v>#N/A</v>
      </c>
      <c r="T379" s="232" t="e">
        <f t="shared" si="21"/>
        <v>#N/A</v>
      </c>
      <c r="U379" s="232" t="e">
        <f t="shared" si="22"/>
        <v>#N/A</v>
      </c>
      <c r="V379" s="232" t="e">
        <f t="shared" si="23"/>
        <v>#N/A</v>
      </c>
      <c r="W379" s="245" t="e">
        <f>VLOOKUP(E379,'PC Receitas'!$AZ$4:$BB$27,3,FALSE)</f>
        <v>#N/A</v>
      </c>
    </row>
    <row r="380" spans="1:23" ht="19.5" customHeight="1" thickTop="1" thickBot="1" x14ac:dyDescent="0.3">
      <c r="A380" s="209"/>
      <c r="C380" s="136"/>
      <c r="D380" s="138"/>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244" t="e">
        <f t="shared" si="20"/>
        <v>#N/A</v>
      </c>
      <c r="T380" s="232" t="e">
        <f t="shared" si="21"/>
        <v>#N/A</v>
      </c>
      <c r="U380" s="232" t="e">
        <f t="shared" si="22"/>
        <v>#N/A</v>
      </c>
      <c r="V380" s="232" t="e">
        <f t="shared" si="23"/>
        <v>#N/A</v>
      </c>
      <c r="W380" s="245" t="e">
        <f>VLOOKUP(E380,'PC Receitas'!$AZ$4:$BB$27,3,FALSE)</f>
        <v>#N/A</v>
      </c>
    </row>
    <row r="381" spans="1:23" ht="19.5" customHeight="1" thickTop="1" thickBot="1" x14ac:dyDescent="0.3">
      <c r="A381" s="209"/>
      <c r="C381" s="136"/>
      <c r="D381" s="138"/>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244" t="e">
        <f t="shared" si="20"/>
        <v>#N/A</v>
      </c>
      <c r="T381" s="232" t="e">
        <f t="shared" si="21"/>
        <v>#N/A</v>
      </c>
      <c r="U381" s="232" t="e">
        <f t="shared" si="22"/>
        <v>#N/A</v>
      </c>
      <c r="V381" s="232" t="e">
        <f t="shared" si="23"/>
        <v>#N/A</v>
      </c>
      <c r="W381" s="245" t="e">
        <f>VLOOKUP(E381,'PC Receitas'!$AZ$4:$BB$27,3,FALSE)</f>
        <v>#N/A</v>
      </c>
    </row>
    <row r="382" spans="1:23" ht="19.5" customHeight="1" thickTop="1" thickBot="1" x14ac:dyDescent="0.3">
      <c r="A382" s="209"/>
      <c r="C382" s="136"/>
      <c r="D382" s="138"/>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244" t="e">
        <f t="shared" si="20"/>
        <v>#N/A</v>
      </c>
      <c r="T382" s="232" t="e">
        <f t="shared" si="21"/>
        <v>#N/A</v>
      </c>
      <c r="U382" s="232" t="e">
        <f t="shared" si="22"/>
        <v>#N/A</v>
      </c>
      <c r="V382" s="232" t="e">
        <f t="shared" si="23"/>
        <v>#N/A</v>
      </c>
      <c r="W382" s="245" t="e">
        <f>VLOOKUP(E382,'PC Receitas'!$AZ$4:$BB$27,3,FALSE)</f>
        <v>#N/A</v>
      </c>
    </row>
    <row r="383" spans="1:23" ht="19.5" customHeight="1" thickTop="1" thickBot="1" x14ac:dyDescent="0.3">
      <c r="A383" s="209"/>
      <c r="C383" s="136"/>
      <c r="D383" s="138"/>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244" t="e">
        <f t="shared" si="20"/>
        <v>#N/A</v>
      </c>
      <c r="T383" s="232" t="e">
        <f t="shared" si="21"/>
        <v>#N/A</v>
      </c>
      <c r="U383" s="232" t="e">
        <f t="shared" si="22"/>
        <v>#N/A</v>
      </c>
      <c r="V383" s="232" t="e">
        <f t="shared" si="23"/>
        <v>#N/A</v>
      </c>
      <c r="W383" s="245" t="e">
        <f>VLOOKUP(E383,'PC Receitas'!$AZ$4:$BB$27,3,FALSE)</f>
        <v>#N/A</v>
      </c>
    </row>
    <row r="384" spans="1:23" ht="19.5" customHeight="1" thickTop="1" thickBot="1" x14ac:dyDescent="0.3">
      <c r="A384" s="209"/>
      <c r="C384" s="136"/>
      <c r="D384" s="138"/>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244" t="e">
        <f t="shared" si="20"/>
        <v>#N/A</v>
      </c>
      <c r="T384" s="232" t="e">
        <f t="shared" si="21"/>
        <v>#N/A</v>
      </c>
      <c r="U384" s="232" t="e">
        <f t="shared" si="22"/>
        <v>#N/A</v>
      </c>
      <c r="V384" s="232" t="e">
        <f t="shared" si="23"/>
        <v>#N/A</v>
      </c>
      <c r="W384" s="245" t="e">
        <f>VLOOKUP(E384,'PC Receitas'!$AZ$4:$BB$27,3,FALSE)</f>
        <v>#N/A</v>
      </c>
    </row>
    <row r="385" spans="1:23" ht="19.5" customHeight="1" thickTop="1" thickBot="1" x14ac:dyDescent="0.3">
      <c r="A385" s="209"/>
      <c r="C385" s="136"/>
      <c r="D385" s="138"/>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244" t="e">
        <f t="shared" si="20"/>
        <v>#N/A</v>
      </c>
      <c r="T385" s="232" t="e">
        <f t="shared" si="21"/>
        <v>#N/A</v>
      </c>
      <c r="U385" s="232" t="e">
        <f t="shared" si="22"/>
        <v>#N/A</v>
      </c>
      <c r="V385" s="232" t="e">
        <f t="shared" si="23"/>
        <v>#N/A</v>
      </c>
      <c r="W385" s="245" t="e">
        <f>VLOOKUP(E385,'PC Receitas'!$AZ$4:$BB$27,3,FALSE)</f>
        <v>#N/A</v>
      </c>
    </row>
    <row r="386" spans="1:23" ht="19.5" customHeight="1" thickTop="1" thickBot="1" x14ac:dyDescent="0.3">
      <c r="A386" s="209"/>
      <c r="C386" s="136"/>
      <c r="D386" s="138"/>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244" t="e">
        <f t="shared" si="20"/>
        <v>#N/A</v>
      </c>
      <c r="T386" s="232" t="e">
        <f t="shared" si="21"/>
        <v>#N/A</v>
      </c>
      <c r="U386" s="232" t="e">
        <f t="shared" si="22"/>
        <v>#N/A</v>
      </c>
      <c r="V386" s="232" t="e">
        <f t="shared" si="23"/>
        <v>#N/A</v>
      </c>
      <c r="W386" s="245" t="e">
        <f>VLOOKUP(E386,'PC Receitas'!$AZ$4:$BB$27,3,FALSE)</f>
        <v>#N/A</v>
      </c>
    </row>
    <row r="387" spans="1:23" ht="19.5" customHeight="1" thickTop="1" thickBot="1" x14ac:dyDescent="0.3">
      <c r="A387" s="209"/>
      <c r="C387" s="136"/>
      <c r="D387" s="138"/>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244" t="e">
        <f t="shared" si="20"/>
        <v>#N/A</v>
      </c>
      <c r="T387" s="232" t="e">
        <f t="shared" si="21"/>
        <v>#N/A</v>
      </c>
      <c r="U387" s="232" t="e">
        <f t="shared" si="22"/>
        <v>#N/A</v>
      </c>
      <c r="V387" s="232" t="e">
        <f t="shared" si="23"/>
        <v>#N/A</v>
      </c>
      <c r="W387" s="245" t="e">
        <f>VLOOKUP(E387,'PC Receitas'!$AZ$4:$BB$27,3,FALSE)</f>
        <v>#N/A</v>
      </c>
    </row>
    <row r="388" spans="1:23" ht="19.5" customHeight="1" thickTop="1" thickBot="1" x14ac:dyDescent="0.3">
      <c r="A388" s="209"/>
      <c r="C388" s="136"/>
      <c r="D388" s="138"/>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244" t="e">
        <f t="shared" si="20"/>
        <v>#N/A</v>
      </c>
      <c r="T388" s="232" t="e">
        <f t="shared" si="21"/>
        <v>#N/A</v>
      </c>
      <c r="U388" s="232" t="e">
        <f t="shared" si="22"/>
        <v>#N/A</v>
      </c>
      <c r="V388" s="232" t="e">
        <f t="shared" si="23"/>
        <v>#N/A</v>
      </c>
      <c r="W388" s="245" t="e">
        <f>VLOOKUP(E388,'PC Receitas'!$AZ$4:$BB$27,3,FALSE)</f>
        <v>#N/A</v>
      </c>
    </row>
    <row r="389" spans="1:23" ht="19.5" customHeight="1" thickTop="1" thickBot="1" x14ac:dyDescent="0.3">
      <c r="A389" s="209"/>
      <c r="C389" s="136"/>
      <c r="D389" s="138"/>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244" t="e">
        <f t="shared" si="20"/>
        <v>#N/A</v>
      </c>
      <c r="T389" s="232" t="e">
        <f t="shared" si="21"/>
        <v>#N/A</v>
      </c>
      <c r="U389" s="232" t="e">
        <f t="shared" si="22"/>
        <v>#N/A</v>
      </c>
      <c r="V389" s="232" t="e">
        <f t="shared" si="23"/>
        <v>#N/A</v>
      </c>
      <c r="W389" s="245" t="e">
        <f>VLOOKUP(E389,'PC Receitas'!$AZ$4:$BB$27,3,FALSE)</f>
        <v>#N/A</v>
      </c>
    </row>
    <row r="390" spans="1:23" ht="19.5" customHeight="1" thickTop="1" thickBot="1" x14ac:dyDescent="0.3">
      <c r="A390" s="209"/>
      <c r="C390" s="136"/>
      <c r="D390" s="138"/>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244" t="e">
        <f t="shared" ref="S390:S453" si="24">IF(W390="DESPESAS_COM_RH","Despesa",IF(W390="DESPESAS_OPERACIONAIS","Despesa",IF(W390="DESPESAS_DE_MARKETING","Despesa",IF(W390="IMPOSTOS","Despesa",IF(W390="INVESTIMENTOS","Despesa",IF(W390="DESPESAS_9","Despesas",IF(W390="DESPESAS_10","Despesas",IF(W390="DESPESAS_11","Despesas",IF(W390="DESPESAS_12","Despesas","")))))))))</f>
        <v>#N/A</v>
      </c>
      <c r="T390" s="232" t="e">
        <f t="shared" ref="T390:T453" si="25">IF(W390="DESPESAS_COM_PRODUTOS","Despesa",IF(W390="DESPESAS_COM_SERVICOS","Despesa",IF(W390="DESPESAS_NAO_OPERACIONAIS","Despesa","")))</f>
        <v>#N/A</v>
      </c>
      <c r="U390" s="232" t="e">
        <f t="shared" ref="U390:U453" si="26">IF(W390="RECEITAS_COM_PRODUTO","Receita",IF(W390="RECEITAS_COM_SERVICOS","Receita",IF(W390="RECEITAS_NAO_OPERACIONAIS","Receita",IF(W390="RECEITA_4","Receita",IF(W390="RECEITA_5","Receita",IF(W390="RECEITA_6","Receita",IF(W390="RECEITA_7","Receita",IF(W390="RECEITA_8","Receita",IF(W390="RECEITA_9","Receita",IF(W390="RECEITA_10","Receita",IF(W390="RECEITA_11","Receita",IF(W390="RECEITA_12","Receita",""))))))))))))</f>
        <v>#N/A</v>
      </c>
      <c r="V390" s="232" t="e">
        <f t="shared" ref="V390:V453" si="27">IF(S390&lt;&gt;"",S390,IF(T390&lt;&gt;"",T390,IF(U390&lt;&gt;"",U390,"")))</f>
        <v>#N/A</v>
      </c>
      <c r="W390" s="245" t="e">
        <f>VLOOKUP(E390,'PC Receitas'!$AZ$4:$BB$27,3,FALSE)</f>
        <v>#N/A</v>
      </c>
    </row>
    <row r="391" spans="1:23" ht="19.5" customHeight="1" thickTop="1" thickBot="1" x14ac:dyDescent="0.3">
      <c r="A391" s="209"/>
      <c r="C391" s="136"/>
      <c r="D391" s="138"/>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244" t="e">
        <f t="shared" si="24"/>
        <v>#N/A</v>
      </c>
      <c r="T391" s="232" t="e">
        <f t="shared" si="25"/>
        <v>#N/A</v>
      </c>
      <c r="U391" s="232" t="e">
        <f t="shared" si="26"/>
        <v>#N/A</v>
      </c>
      <c r="V391" s="232" t="e">
        <f t="shared" si="27"/>
        <v>#N/A</v>
      </c>
      <c r="W391" s="245" t="e">
        <f>VLOOKUP(E391,'PC Receitas'!$AZ$4:$BB$27,3,FALSE)</f>
        <v>#N/A</v>
      </c>
    </row>
    <row r="392" spans="1:23" ht="19.5" customHeight="1" thickTop="1" thickBot="1" x14ac:dyDescent="0.3">
      <c r="A392" s="209"/>
      <c r="C392" s="136"/>
      <c r="D392" s="138"/>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244" t="e">
        <f t="shared" si="24"/>
        <v>#N/A</v>
      </c>
      <c r="T392" s="232" t="e">
        <f t="shared" si="25"/>
        <v>#N/A</v>
      </c>
      <c r="U392" s="232" t="e">
        <f t="shared" si="26"/>
        <v>#N/A</v>
      </c>
      <c r="V392" s="232" t="e">
        <f t="shared" si="27"/>
        <v>#N/A</v>
      </c>
      <c r="W392" s="245" t="e">
        <f>VLOOKUP(E392,'PC Receitas'!$AZ$4:$BB$27,3,FALSE)</f>
        <v>#N/A</v>
      </c>
    </row>
    <row r="393" spans="1:23" ht="19.5" customHeight="1" thickTop="1" thickBot="1" x14ac:dyDescent="0.3">
      <c r="A393" s="209"/>
      <c r="C393" s="136"/>
      <c r="D393" s="138"/>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244" t="e">
        <f t="shared" si="24"/>
        <v>#N/A</v>
      </c>
      <c r="T393" s="232" t="e">
        <f t="shared" si="25"/>
        <v>#N/A</v>
      </c>
      <c r="U393" s="232" t="e">
        <f t="shared" si="26"/>
        <v>#N/A</v>
      </c>
      <c r="V393" s="232" t="e">
        <f t="shared" si="27"/>
        <v>#N/A</v>
      </c>
      <c r="W393" s="245" t="e">
        <f>VLOOKUP(E393,'PC Receitas'!$AZ$4:$BB$27,3,FALSE)</f>
        <v>#N/A</v>
      </c>
    </row>
    <row r="394" spans="1:23" ht="19.5" customHeight="1" thickTop="1" thickBot="1" x14ac:dyDescent="0.3">
      <c r="A394" s="209"/>
      <c r="C394" s="136"/>
      <c r="D394" s="138"/>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244" t="e">
        <f t="shared" si="24"/>
        <v>#N/A</v>
      </c>
      <c r="T394" s="232" t="e">
        <f t="shared" si="25"/>
        <v>#N/A</v>
      </c>
      <c r="U394" s="232" t="e">
        <f t="shared" si="26"/>
        <v>#N/A</v>
      </c>
      <c r="V394" s="232" t="e">
        <f t="shared" si="27"/>
        <v>#N/A</v>
      </c>
      <c r="W394" s="245" t="e">
        <f>VLOOKUP(E394,'PC Receitas'!$AZ$4:$BB$27,3,FALSE)</f>
        <v>#N/A</v>
      </c>
    </row>
    <row r="395" spans="1:23" ht="19.5" customHeight="1" thickTop="1" thickBot="1" x14ac:dyDescent="0.3">
      <c r="A395" s="209"/>
      <c r="C395" s="136"/>
      <c r="D395" s="138"/>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244" t="e">
        <f t="shared" si="24"/>
        <v>#N/A</v>
      </c>
      <c r="T395" s="232" t="e">
        <f t="shared" si="25"/>
        <v>#N/A</v>
      </c>
      <c r="U395" s="232" t="e">
        <f t="shared" si="26"/>
        <v>#N/A</v>
      </c>
      <c r="V395" s="232" t="e">
        <f t="shared" si="27"/>
        <v>#N/A</v>
      </c>
      <c r="W395" s="245" t="e">
        <f>VLOOKUP(E395,'PC Receitas'!$AZ$4:$BB$27,3,FALSE)</f>
        <v>#N/A</v>
      </c>
    </row>
    <row r="396" spans="1:23" ht="19.5" customHeight="1" thickTop="1" thickBot="1" x14ac:dyDescent="0.3">
      <c r="A396" s="209"/>
      <c r="C396" s="136"/>
      <c r="D396" s="138"/>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244" t="e">
        <f t="shared" si="24"/>
        <v>#N/A</v>
      </c>
      <c r="T396" s="232" t="e">
        <f t="shared" si="25"/>
        <v>#N/A</v>
      </c>
      <c r="U396" s="232" t="e">
        <f t="shared" si="26"/>
        <v>#N/A</v>
      </c>
      <c r="V396" s="232" t="e">
        <f t="shared" si="27"/>
        <v>#N/A</v>
      </c>
      <c r="W396" s="245" t="e">
        <f>VLOOKUP(E396,'PC Receitas'!$AZ$4:$BB$27,3,FALSE)</f>
        <v>#N/A</v>
      </c>
    </row>
    <row r="397" spans="1:23" ht="19.5" customHeight="1" thickTop="1" thickBot="1" x14ac:dyDescent="0.3">
      <c r="A397" s="209"/>
      <c r="C397" s="136"/>
      <c r="D397" s="138"/>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244" t="e">
        <f t="shared" si="24"/>
        <v>#N/A</v>
      </c>
      <c r="T397" s="232" t="e">
        <f t="shared" si="25"/>
        <v>#N/A</v>
      </c>
      <c r="U397" s="232" t="e">
        <f t="shared" si="26"/>
        <v>#N/A</v>
      </c>
      <c r="V397" s="232" t="e">
        <f t="shared" si="27"/>
        <v>#N/A</v>
      </c>
      <c r="W397" s="245" t="e">
        <f>VLOOKUP(E397,'PC Receitas'!$AZ$4:$BB$27,3,FALSE)</f>
        <v>#N/A</v>
      </c>
    </row>
    <row r="398" spans="1:23" ht="19.5" customHeight="1" thickTop="1" thickBot="1" x14ac:dyDescent="0.3">
      <c r="A398" s="209"/>
      <c r="C398" s="136"/>
      <c r="D398" s="138"/>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244" t="e">
        <f t="shared" si="24"/>
        <v>#N/A</v>
      </c>
      <c r="T398" s="232" t="e">
        <f t="shared" si="25"/>
        <v>#N/A</v>
      </c>
      <c r="U398" s="232" t="e">
        <f t="shared" si="26"/>
        <v>#N/A</v>
      </c>
      <c r="V398" s="232" t="e">
        <f t="shared" si="27"/>
        <v>#N/A</v>
      </c>
      <c r="W398" s="245" t="e">
        <f>VLOOKUP(E398,'PC Receitas'!$AZ$4:$BB$27,3,FALSE)</f>
        <v>#N/A</v>
      </c>
    </row>
    <row r="399" spans="1:23" ht="19.5" customHeight="1" thickTop="1" thickBot="1" x14ac:dyDescent="0.3">
      <c r="A399" s="209"/>
      <c r="C399" s="136"/>
      <c r="D399" s="138"/>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244" t="e">
        <f t="shared" si="24"/>
        <v>#N/A</v>
      </c>
      <c r="T399" s="232" t="e">
        <f t="shared" si="25"/>
        <v>#N/A</v>
      </c>
      <c r="U399" s="232" t="e">
        <f t="shared" si="26"/>
        <v>#N/A</v>
      </c>
      <c r="V399" s="232" t="e">
        <f t="shared" si="27"/>
        <v>#N/A</v>
      </c>
      <c r="W399" s="245" t="e">
        <f>VLOOKUP(E399,'PC Receitas'!$AZ$4:$BB$27,3,FALSE)</f>
        <v>#N/A</v>
      </c>
    </row>
    <row r="400" spans="1:23" ht="19.5" customHeight="1" thickTop="1" thickBot="1" x14ac:dyDescent="0.3">
      <c r="A400" s="209"/>
      <c r="C400" s="136"/>
      <c r="D400" s="138"/>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244" t="e">
        <f t="shared" si="24"/>
        <v>#N/A</v>
      </c>
      <c r="T400" s="232" t="e">
        <f t="shared" si="25"/>
        <v>#N/A</v>
      </c>
      <c r="U400" s="232" t="e">
        <f t="shared" si="26"/>
        <v>#N/A</v>
      </c>
      <c r="V400" s="232" t="e">
        <f t="shared" si="27"/>
        <v>#N/A</v>
      </c>
      <c r="W400" s="245" t="e">
        <f>VLOOKUP(E400,'PC Receitas'!$AZ$4:$BB$27,3,FALSE)</f>
        <v>#N/A</v>
      </c>
    </row>
    <row r="401" spans="1:23" ht="19.5" customHeight="1" thickTop="1" thickBot="1" x14ac:dyDescent="0.3">
      <c r="A401" s="209"/>
      <c r="C401" s="136"/>
      <c r="D401" s="138"/>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244" t="e">
        <f t="shared" si="24"/>
        <v>#N/A</v>
      </c>
      <c r="T401" s="232" t="e">
        <f t="shared" si="25"/>
        <v>#N/A</v>
      </c>
      <c r="U401" s="232" t="e">
        <f t="shared" si="26"/>
        <v>#N/A</v>
      </c>
      <c r="V401" s="232" t="e">
        <f t="shared" si="27"/>
        <v>#N/A</v>
      </c>
      <c r="W401" s="245" t="e">
        <f>VLOOKUP(E401,'PC Receitas'!$AZ$4:$BB$27,3,FALSE)</f>
        <v>#N/A</v>
      </c>
    </row>
    <row r="402" spans="1:23" ht="19.5" customHeight="1" thickTop="1" thickBot="1" x14ac:dyDescent="0.3">
      <c r="A402" s="209"/>
      <c r="C402" s="136"/>
      <c r="D402" s="138"/>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244" t="e">
        <f t="shared" si="24"/>
        <v>#N/A</v>
      </c>
      <c r="T402" s="232" t="e">
        <f t="shared" si="25"/>
        <v>#N/A</v>
      </c>
      <c r="U402" s="232" t="e">
        <f t="shared" si="26"/>
        <v>#N/A</v>
      </c>
      <c r="V402" s="232" t="e">
        <f t="shared" si="27"/>
        <v>#N/A</v>
      </c>
      <c r="W402" s="245" t="e">
        <f>VLOOKUP(E402,'PC Receitas'!$AZ$4:$BB$27,3,FALSE)</f>
        <v>#N/A</v>
      </c>
    </row>
    <row r="403" spans="1:23" ht="19.5" customHeight="1" thickTop="1" thickBot="1" x14ac:dyDescent="0.3">
      <c r="A403" s="209"/>
      <c r="C403" s="136"/>
      <c r="D403" s="138"/>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244" t="e">
        <f t="shared" si="24"/>
        <v>#N/A</v>
      </c>
      <c r="T403" s="232" t="e">
        <f t="shared" si="25"/>
        <v>#N/A</v>
      </c>
      <c r="U403" s="232" t="e">
        <f t="shared" si="26"/>
        <v>#N/A</v>
      </c>
      <c r="V403" s="232" t="e">
        <f t="shared" si="27"/>
        <v>#N/A</v>
      </c>
      <c r="W403" s="245" t="e">
        <f>VLOOKUP(E403,'PC Receitas'!$AZ$4:$BB$27,3,FALSE)</f>
        <v>#N/A</v>
      </c>
    </row>
    <row r="404" spans="1:23" ht="19.5" customHeight="1" thickTop="1" thickBot="1" x14ac:dyDescent="0.3">
      <c r="A404" s="209"/>
      <c r="C404" s="136"/>
      <c r="D404" s="138"/>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244" t="e">
        <f t="shared" si="24"/>
        <v>#N/A</v>
      </c>
      <c r="T404" s="232" t="e">
        <f t="shared" si="25"/>
        <v>#N/A</v>
      </c>
      <c r="U404" s="232" t="e">
        <f t="shared" si="26"/>
        <v>#N/A</v>
      </c>
      <c r="V404" s="232" t="e">
        <f t="shared" si="27"/>
        <v>#N/A</v>
      </c>
      <c r="W404" s="245" t="e">
        <f>VLOOKUP(E404,'PC Receitas'!$AZ$4:$BB$27,3,FALSE)</f>
        <v>#N/A</v>
      </c>
    </row>
    <row r="405" spans="1:23" ht="19.5" customHeight="1" thickTop="1" thickBot="1" x14ac:dyDescent="0.3">
      <c r="A405" s="209"/>
      <c r="C405" s="136"/>
      <c r="D405" s="138"/>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244" t="e">
        <f t="shared" si="24"/>
        <v>#N/A</v>
      </c>
      <c r="T405" s="232" t="e">
        <f t="shared" si="25"/>
        <v>#N/A</v>
      </c>
      <c r="U405" s="232" t="e">
        <f t="shared" si="26"/>
        <v>#N/A</v>
      </c>
      <c r="V405" s="232" t="e">
        <f t="shared" si="27"/>
        <v>#N/A</v>
      </c>
      <c r="W405" s="245" t="e">
        <f>VLOOKUP(E405,'PC Receitas'!$AZ$4:$BB$27,3,FALSE)</f>
        <v>#N/A</v>
      </c>
    </row>
    <row r="406" spans="1:23" ht="19.5" customHeight="1" thickTop="1" thickBot="1" x14ac:dyDescent="0.3">
      <c r="A406" s="209"/>
      <c r="C406" s="136"/>
      <c r="D406" s="138"/>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244" t="e">
        <f t="shared" si="24"/>
        <v>#N/A</v>
      </c>
      <c r="T406" s="232" t="e">
        <f t="shared" si="25"/>
        <v>#N/A</v>
      </c>
      <c r="U406" s="232" t="e">
        <f t="shared" si="26"/>
        <v>#N/A</v>
      </c>
      <c r="V406" s="232" t="e">
        <f t="shared" si="27"/>
        <v>#N/A</v>
      </c>
      <c r="W406" s="245" t="e">
        <f>VLOOKUP(E406,'PC Receitas'!$AZ$4:$BB$27,3,FALSE)</f>
        <v>#N/A</v>
      </c>
    </row>
    <row r="407" spans="1:23" ht="19.5" customHeight="1" thickTop="1" thickBot="1" x14ac:dyDescent="0.3">
      <c r="A407" s="209"/>
      <c r="C407" s="136"/>
      <c r="D407" s="138"/>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244" t="e">
        <f t="shared" si="24"/>
        <v>#N/A</v>
      </c>
      <c r="T407" s="232" t="e">
        <f t="shared" si="25"/>
        <v>#N/A</v>
      </c>
      <c r="U407" s="232" t="e">
        <f t="shared" si="26"/>
        <v>#N/A</v>
      </c>
      <c r="V407" s="232" t="e">
        <f t="shared" si="27"/>
        <v>#N/A</v>
      </c>
      <c r="W407" s="245" t="e">
        <f>VLOOKUP(E407,'PC Receitas'!$AZ$4:$BB$27,3,FALSE)</f>
        <v>#N/A</v>
      </c>
    </row>
    <row r="408" spans="1:23" ht="19.5" customHeight="1" thickTop="1" thickBot="1" x14ac:dyDescent="0.3">
      <c r="A408" s="209"/>
      <c r="C408" s="136"/>
      <c r="D408" s="138"/>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244" t="e">
        <f t="shared" si="24"/>
        <v>#N/A</v>
      </c>
      <c r="T408" s="232" t="e">
        <f t="shared" si="25"/>
        <v>#N/A</v>
      </c>
      <c r="U408" s="232" t="e">
        <f t="shared" si="26"/>
        <v>#N/A</v>
      </c>
      <c r="V408" s="232" t="e">
        <f t="shared" si="27"/>
        <v>#N/A</v>
      </c>
      <c r="W408" s="245" t="e">
        <f>VLOOKUP(E408,'PC Receitas'!$AZ$4:$BB$27,3,FALSE)</f>
        <v>#N/A</v>
      </c>
    </row>
    <row r="409" spans="1:23" ht="19.5" customHeight="1" thickTop="1" thickBot="1" x14ac:dyDescent="0.3">
      <c r="A409" s="209"/>
      <c r="C409" s="136"/>
      <c r="D409" s="138"/>
      <c r="E409" s="43"/>
      <c r="F409" s="195"/>
      <c r="G409" s="43"/>
      <c r="H409" s="43"/>
      <c r="I409" s="43"/>
      <c r="J409" s="228"/>
      <c r="K409" s="228"/>
      <c r="L409" s="44"/>
      <c r="M409" s="122"/>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244" t="e">
        <f t="shared" si="24"/>
        <v>#N/A</v>
      </c>
      <c r="T409" s="232" t="e">
        <f t="shared" si="25"/>
        <v>#N/A</v>
      </c>
      <c r="U409" s="232" t="e">
        <f t="shared" si="26"/>
        <v>#N/A</v>
      </c>
      <c r="V409" s="232" t="e">
        <f t="shared" si="27"/>
        <v>#N/A</v>
      </c>
      <c r="W409" s="245" t="e">
        <f>VLOOKUP(E409,'PC Receitas'!$AZ$4:$BB$27,3,FALSE)</f>
        <v>#N/A</v>
      </c>
    </row>
    <row r="410" spans="1:23" ht="19.5" customHeight="1" thickTop="1" thickBot="1" x14ac:dyDescent="0.3">
      <c r="A410" s="209"/>
      <c r="C410" s="136"/>
      <c r="D410" s="138"/>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244" t="e">
        <f t="shared" si="24"/>
        <v>#N/A</v>
      </c>
      <c r="T410" s="232" t="e">
        <f t="shared" si="25"/>
        <v>#N/A</v>
      </c>
      <c r="U410" s="232" t="e">
        <f t="shared" si="26"/>
        <v>#N/A</v>
      </c>
      <c r="V410" s="232" t="e">
        <f t="shared" si="27"/>
        <v>#N/A</v>
      </c>
      <c r="W410" s="245" t="e">
        <f>VLOOKUP(E410,'PC Receitas'!$AZ$4:$BB$27,3,FALSE)</f>
        <v>#N/A</v>
      </c>
    </row>
    <row r="411" spans="1:23" ht="19.5" customHeight="1" thickTop="1" thickBot="1" x14ac:dyDescent="0.3">
      <c r="A411" s="209"/>
      <c r="C411" s="136"/>
      <c r="D411" s="138"/>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244" t="e">
        <f t="shared" si="24"/>
        <v>#N/A</v>
      </c>
      <c r="T411" s="232" t="e">
        <f t="shared" si="25"/>
        <v>#N/A</v>
      </c>
      <c r="U411" s="232" t="e">
        <f t="shared" si="26"/>
        <v>#N/A</v>
      </c>
      <c r="V411" s="232" t="e">
        <f t="shared" si="27"/>
        <v>#N/A</v>
      </c>
      <c r="W411" s="245" t="e">
        <f>VLOOKUP(E411,'PC Receitas'!$AZ$4:$BB$27,3,FALSE)</f>
        <v>#N/A</v>
      </c>
    </row>
    <row r="412" spans="1:23" ht="19.5" customHeight="1" thickTop="1" thickBot="1" x14ac:dyDescent="0.3">
      <c r="A412" s="209"/>
      <c r="C412" s="136"/>
      <c r="D412" s="138"/>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244" t="e">
        <f t="shared" si="24"/>
        <v>#N/A</v>
      </c>
      <c r="T412" s="232" t="e">
        <f t="shared" si="25"/>
        <v>#N/A</v>
      </c>
      <c r="U412" s="232" t="e">
        <f t="shared" si="26"/>
        <v>#N/A</v>
      </c>
      <c r="V412" s="232" t="e">
        <f t="shared" si="27"/>
        <v>#N/A</v>
      </c>
      <c r="W412" s="245" t="e">
        <f>VLOOKUP(E412,'PC Receitas'!$AZ$4:$BB$27,3,FALSE)</f>
        <v>#N/A</v>
      </c>
    </row>
    <row r="413" spans="1:23" ht="19.5" customHeight="1" thickTop="1" thickBot="1" x14ac:dyDescent="0.3">
      <c r="A413" s="209"/>
      <c r="C413" s="136"/>
      <c r="D413" s="138"/>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244" t="e">
        <f t="shared" si="24"/>
        <v>#N/A</v>
      </c>
      <c r="T413" s="232" t="e">
        <f t="shared" si="25"/>
        <v>#N/A</v>
      </c>
      <c r="U413" s="232" t="e">
        <f t="shared" si="26"/>
        <v>#N/A</v>
      </c>
      <c r="V413" s="232" t="e">
        <f t="shared" si="27"/>
        <v>#N/A</v>
      </c>
      <c r="W413" s="245" t="e">
        <f>VLOOKUP(E413,'PC Receitas'!$AZ$4:$BB$27,3,FALSE)</f>
        <v>#N/A</v>
      </c>
    </row>
    <row r="414" spans="1:23" ht="19.5" customHeight="1" thickTop="1" thickBot="1" x14ac:dyDescent="0.3">
      <c r="A414" s="209"/>
      <c r="C414" s="136"/>
      <c r="D414" s="138"/>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244" t="e">
        <f t="shared" si="24"/>
        <v>#N/A</v>
      </c>
      <c r="T414" s="232" t="e">
        <f t="shared" si="25"/>
        <v>#N/A</v>
      </c>
      <c r="U414" s="232" t="e">
        <f t="shared" si="26"/>
        <v>#N/A</v>
      </c>
      <c r="V414" s="232" t="e">
        <f t="shared" si="27"/>
        <v>#N/A</v>
      </c>
      <c r="W414" s="245" t="e">
        <f>VLOOKUP(E414,'PC Receitas'!$AZ$4:$BB$27,3,FALSE)</f>
        <v>#N/A</v>
      </c>
    </row>
    <row r="415" spans="1:23" ht="19.5" customHeight="1" thickTop="1" thickBot="1" x14ac:dyDescent="0.3">
      <c r="A415" s="209"/>
      <c r="C415" s="136"/>
      <c r="D415" s="138"/>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244" t="e">
        <f t="shared" si="24"/>
        <v>#N/A</v>
      </c>
      <c r="T415" s="232" t="e">
        <f t="shared" si="25"/>
        <v>#N/A</v>
      </c>
      <c r="U415" s="232" t="e">
        <f t="shared" si="26"/>
        <v>#N/A</v>
      </c>
      <c r="V415" s="232" t="e">
        <f t="shared" si="27"/>
        <v>#N/A</v>
      </c>
      <c r="W415" s="245" t="e">
        <f>VLOOKUP(E415,'PC Receitas'!$AZ$4:$BB$27,3,FALSE)</f>
        <v>#N/A</v>
      </c>
    </row>
    <row r="416" spans="1:23" ht="19.5" customHeight="1" thickTop="1" thickBot="1" x14ac:dyDescent="0.3">
      <c r="A416" s="209"/>
      <c r="C416" s="136"/>
      <c r="D416" s="138"/>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244" t="e">
        <f t="shared" si="24"/>
        <v>#N/A</v>
      </c>
      <c r="T416" s="232" t="e">
        <f t="shared" si="25"/>
        <v>#N/A</v>
      </c>
      <c r="U416" s="232" t="e">
        <f t="shared" si="26"/>
        <v>#N/A</v>
      </c>
      <c r="V416" s="232" t="e">
        <f t="shared" si="27"/>
        <v>#N/A</v>
      </c>
      <c r="W416" s="245" t="e">
        <f>VLOOKUP(E416,'PC Receitas'!$AZ$4:$BB$27,3,FALSE)</f>
        <v>#N/A</v>
      </c>
    </row>
    <row r="417" spans="1:23" ht="19.5" customHeight="1" thickTop="1" thickBot="1" x14ac:dyDescent="0.3">
      <c r="A417" s="209"/>
      <c r="C417" s="136"/>
      <c r="D417" s="138"/>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244" t="e">
        <f t="shared" si="24"/>
        <v>#N/A</v>
      </c>
      <c r="T417" s="232" t="e">
        <f t="shared" si="25"/>
        <v>#N/A</v>
      </c>
      <c r="U417" s="232" t="e">
        <f t="shared" si="26"/>
        <v>#N/A</v>
      </c>
      <c r="V417" s="232" t="e">
        <f t="shared" si="27"/>
        <v>#N/A</v>
      </c>
      <c r="W417" s="245" t="e">
        <f>VLOOKUP(E417,'PC Receitas'!$AZ$4:$BB$27,3,FALSE)</f>
        <v>#N/A</v>
      </c>
    </row>
    <row r="418" spans="1:23" ht="19.5" customHeight="1" thickTop="1" thickBot="1" x14ac:dyDescent="0.3">
      <c r="A418" s="209"/>
      <c r="C418" s="136"/>
      <c r="D418" s="138"/>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244" t="e">
        <f t="shared" si="24"/>
        <v>#N/A</v>
      </c>
      <c r="T418" s="232" t="e">
        <f t="shared" si="25"/>
        <v>#N/A</v>
      </c>
      <c r="U418" s="232" t="e">
        <f t="shared" si="26"/>
        <v>#N/A</v>
      </c>
      <c r="V418" s="232" t="e">
        <f t="shared" si="27"/>
        <v>#N/A</v>
      </c>
      <c r="W418" s="245" t="e">
        <f>VLOOKUP(E418,'PC Receitas'!$AZ$4:$BB$27,3,FALSE)</f>
        <v>#N/A</v>
      </c>
    </row>
    <row r="419" spans="1:23" ht="19.5" customHeight="1" thickTop="1" thickBot="1" x14ac:dyDescent="0.3">
      <c r="A419" s="209"/>
      <c r="C419" s="136"/>
      <c r="D419" s="138"/>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244" t="e">
        <f t="shared" si="24"/>
        <v>#N/A</v>
      </c>
      <c r="T419" s="232" t="e">
        <f t="shared" si="25"/>
        <v>#N/A</v>
      </c>
      <c r="U419" s="232" t="e">
        <f t="shared" si="26"/>
        <v>#N/A</v>
      </c>
      <c r="V419" s="232" t="e">
        <f t="shared" si="27"/>
        <v>#N/A</v>
      </c>
      <c r="W419" s="245" t="e">
        <f>VLOOKUP(E419,'PC Receitas'!$AZ$4:$BB$27,3,FALSE)</f>
        <v>#N/A</v>
      </c>
    </row>
    <row r="420" spans="1:23" ht="19.5" customHeight="1" thickTop="1" thickBot="1" x14ac:dyDescent="0.3">
      <c r="A420" s="209"/>
      <c r="C420" s="136"/>
      <c r="D420" s="138"/>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244" t="e">
        <f t="shared" si="24"/>
        <v>#N/A</v>
      </c>
      <c r="T420" s="232" t="e">
        <f t="shared" si="25"/>
        <v>#N/A</v>
      </c>
      <c r="U420" s="232" t="e">
        <f t="shared" si="26"/>
        <v>#N/A</v>
      </c>
      <c r="V420" s="232" t="e">
        <f t="shared" si="27"/>
        <v>#N/A</v>
      </c>
      <c r="W420" s="245" t="e">
        <f>VLOOKUP(E420,'PC Receitas'!$AZ$4:$BB$27,3,FALSE)</f>
        <v>#N/A</v>
      </c>
    </row>
    <row r="421" spans="1:23" ht="19.5" customHeight="1" thickTop="1" thickBot="1" x14ac:dyDescent="0.3">
      <c r="A421" s="209"/>
      <c r="C421" s="136"/>
      <c r="D421" s="138"/>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244" t="e">
        <f t="shared" si="24"/>
        <v>#N/A</v>
      </c>
      <c r="T421" s="232" t="e">
        <f t="shared" si="25"/>
        <v>#N/A</v>
      </c>
      <c r="U421" s="232" t="e">
        <f t="shared" si="26"/>
        <v>#N/A</v>
      </c>
      <c r="V421" s="232" t="e">
        <f t="shared" si="27"/>
        <v>#N/A</v>
      </c>
      <c r="W421" s="245" t="e">
        <f>VLOOKUP(E421,'PC Receitas'!$AZ$4:$BB$27,3,FALSE)</f>
        <v>#N/A</v>
      </c>
    </row>
    <row r="422" spans="1:23" ht="19.5" customHeight="1" thickTop="1" thickBot="1" x14ac:dyDescent="0.3">
      <c r="A422" s="209"/>
      <c r="C422" s="136"/>
      <c r="D422" s="138"/>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244" t="e">
        <f t="shared" si="24"/>
        <v>#N/A</v>
      </c>
      <c r="T422" s="232" t="e">
        <f t="shared" si="25"/>
        <v>#N/A</v>
      </c>
      <c r="U422" s="232" t="e">
        <f t="shared" si="26"/>
        <v>#N/A</v>
      </c>
      <c r="V422" s="232" t="e">
        <f t="shared" si="27"/>
        <v>#N/A</v>
      </c>
      <c r="W422" s="245" t="e">
        <f>VLOOKUP(E422,'PC Receitas'!$AZ$4:$BB$27,3,FALSE)</f>
        <v>#N/A</v>
      </c>
    </row>
    <row r="423" spans="1:23" ht="19.5" customHeight="1" thickTop="1" thickBot="1" x14ac:dyDescent="0.3">
      <c r="A423" s="209"/>
      <c r="C423" s="136"/>
      <c r="D423" s="138"/>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244" t="e">
        <f t="shared" si="24"/>
        <v>#N/A</v>
      </c>
      <c r="T423" s="232" t="e">
        <f t="shared" si="25"/>
        <v>#N/A</v>
      </c>
      <c r="U423" s="232" t="e">
        <f t="shared" si="26"/>
        <v>#N/A</v>
      </c>
      <c r="V423" s="232" t="e">
        <f t="shared" si="27"/>
        <v>#N/A</v>
      </c>
      <c r="W423" s="245" t="e">
        <f>VLOOKUP(E423,'PC Receitas'!$AZ$4:$BB$27,3,FALSE)</f>
        <v>#N/A</v>
      </c>
    </row>
    <row r="424" spans="1:23" ht="19.5" customHeight="1" thickTop="1" thickBot="1" x14ac:dyDescent="0.3">
      <c r="A424" s="209"/>
      <c r="C424" s="136"/>
      <c r="D424" s="138"/>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244" t="e">
        <f t="shared" si="24"/>
        <v>#N/A</v>
      </c>
      <c r="T424" s="232" t="e">
        <f t="shared" si="25"/>
        <v>#N/A</v>
      </c>
      <c r="U424" s="232" t="e">
        <f t="shared" si="26"/>
        <v>#N/A</v>
      </c>
      <c r="V424" s="232" t="e">
        <f t="shared" si="27"/>
        <v>#N/A</v>
      </c>
      <c r="W424" s="245" t="e">
        <f>VLOOKUP(E424,'PC Receitas'!$AZ$4:$BB$27,3,FALSE)</f>
        <v>#N/A</v>
      </c>
    </row>
    <row r="425" spans="1:23" ht="19.5" customHeight="1" thickTop="1" thickBot="1" x14ac:dyDescent="0.3">
      <c r="A425" s="209"/>
      <c r="C425" s="136"/>
      <c r="D425" s="138"/>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244" t="e">
        <f t="shared" si="24"/>
        <v>#N/A</v>
      </c>
      <c r="T425" s="232" t="e">
        <f t="shared" si="25"/>
        <v>#N/A</v>
      </c>
      <c r="U425" s="232" t="e">
        <f t="shared" si="26"/>
        <v>#N/A</v>
      </c>
      <c r="V425" s="232" t="e">
        <f t="shared" si="27"/>
        <v>#N/A</v>
      </c>
      <c r="W425" s="245" t="e">
        <f>VLOOKUP(E425,'PC Receitas'!$AZ$4:$BB$27,3,FALSE)</f>
        <v>#N/A</v>
      </c>
    </row>
    <row r="426" spans="1:23" ht="19.5" customHeight="1" thickTop="1" thickBot="1" x14ac:dyDescent="0.3">
      <c r="A426" s="209"/>
      <c r="C426" s="136"/>
      <c r="D426" s="138"/>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244" t="e">
        <f t="shared" si="24"/>
        <v>#N/A</v>
      </c>
      <c r="T426" s="232" t="e">
        <f t="shared" si="25"/>
        <v>#N/A</v>
      </c>
      <c r="U426" s="232" t="e">
        <f t="shared" si="26"/>
        <v>#N/A</v>
      </c>
      <c r="V426" s="232" t="e">
        <f t="shared" si="27"/>
        <v>#N/A</v>
      </c>
      <c r="W426" s="245" t="e">
        <f>VLOOKUP(E426,'PC Receitas'!$AZ$4:$BB$27,3,FALSE)</f>
        <v>#N/A</v>
      </c>
    </row>
    <row r="427" spans="1:23" ht="19.5" customHeight="1" thickTop="1" thickBot="1" x14ac:dyDescent="0.3">
      <c r="A427" s="209"/>
      <c r="C427" s="136"/>
      <c r="D427" s="138"/>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244" t="e">
        <f t="shared" si="24"/>
        <v>#N/A</v>
      </c>
      <c r="T427" s="232" t="e">
        <f t="shared" si="25"/>
        <v>#N/A</v>
      </c>
      <c r="U427" s="232" t="e">
        <f t="shared" si="26"/>
        <v>#N/A</v>
      </c>
      <c r="V427" s="232" t="e">
        <f t="shared" si="27"/>
        <v>#N/A</v>
      </c>
      <c r="W427" s="245" t="e">
        <f>VLOOKUP(E427,'PC Receitas'!$AZ$4:$BB$27,3,FALSE)</f>
        <v>#N/A</v>
      </c>
    </row>
    <row r="428" spans="1:23" ht="19.5" customHeight="1" thickTop="1" thickBot="1" x14ac:dyDescent="0.3">
      <c r="A428" s="209"/>
      <c r="C428" s="136"/>
      <c r="D428" s="138"/>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244" t="e">
        <f t="shared" si="24"/>
        <v>#N/A</v>
      </c>
      <c r="T428" s="232" t="e">
        <f t="shared" si="25"/>
        <v>#N/A</v>
      </c>
      <c r="U428" s="232" t="e">
        <f t="shared" si="26"/>
        <v>#N/A</v>
      </c>
      <c r="V428" s="232" t="e">
        <f t="shared" si="27"/>
        <v>#N/A</v>
      </c>
      <c r="W428" s="245" t="e">
        <f>VLOOKUP(E428,'PC Receitas'!$AZ$4:$BB$27,3,FALSE)</f>
        <v>#N/A</v>
      </c>
    </row>
    <row r="429" spans="1:23" ht="19.5" customHeight="1" thickTop="1" thickBot="1" x14ac:dyDescent="0.3">
      <c r="A429" s="209"/>
      <c r="C429" s="136"/>
      <c r="D429" s="138"/>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244" t="e">
        <f t="shared" si="24"/>
        <v>#N/A</v>
      </c>
      <c r="T429" s="232" t="e">
        <f t="shared" si="25"/>
        <v>#N/A</v>
      </c>
      <c r="U429" s="232" t="e">
        <f t="shared" si="26"/>
        <v>#N/A</v>
      </c>
      <c r="V429" s="232" t="e">
        <f t="shared" si="27"/>
        <v>#N/A</v>
      </c>
      <c r="W429" s="245" t="e">
        <f>VLOOKUP(E429,'PC Receitas'!$AZ$4:$BB$27,3,FALSE)</f>
        <v>#N/A</v>
      </c>
    </row>
    <row r="430" spans="1:23" ht="19.5" customHeight="1" thickTop="1" thickBot="1" x14ac:dyDescent="0.3">
      <c r="A430" s="209"/>
      <c r="C430" s="136"/>
      <c r="D430" s="138"/>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244" t="e">
        <f t="shared" si="24"/>
        <v>#N/A</v>
      </c>
      <c r="T430" s="232" t="e">
        <f t="shared" si="25"/>
        <v>#N/A</v>
      </c>
      <c r="U430" s="232" t="e">
        <f t="shared" si="26"/>
        <v>#N/A</v>
      </c>
      <c r="V430" s="232" t="e">
        <f t="shared" si="27"/>
        <v>#N/A</v>
      </c>
      <c r="W430" s="245" t="e">
        <f>VLOOKUP(E430,'PC Receitas'!$AZ$4:$BB$27,3,FALSE)</f>
        <v>#N/A</v>
      </c>
    </row>
    <row r="431" spans="1:23" ht="19.5" customHeight="1" thickTop="1" thickBot="1" x14ac:dyDescent="0.3">
      <c r="A431" s="209"/>
      <c r="C431" s="136"/>
      <c r="D431" s="138"/>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244" t="e">
        <f t="shared" si="24"/>
        <v>#N/A</v>
      </c>
      <c r="T431" s="232" t="e">
        <f t="shared" si="25"/>
        <v>#N/A</v>
      </c>
      <c r="U431" s="232" t="e">
        <f t="shared" si="26"/>
        <v>#N/A</v>
      </c>
      <c r="V431" s="232" t="e">
        <f t="shared" si="27"/>
        <v>#N/A</v>
      </c>
      <c r="W431" s="245" t="e">
        <f>VLOOKUP(E431,'PC Receitas'!$AZ$4:$BB$27,3,FALSE)</f>
        <v>#N/A</v>
      </c>
    </row>
    <row r="432" spans="1:23" ht="19.5" customHeight="1" thickTop="1" thickBot="1" x14ac:dyDescent="0.3">
      <c r="A432" s="209"/>
      <c r="C432" s="136"/>
      <c r="D432" s="138"/>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244" t="e">
        <f t="shared" si="24"/>
        <v>#N/A</v>
      </c>
      <c r="T432" s="232" t="e">
        <f t="shared" si="25"/>
        <v>#N/A</v>
      </c>
      <c r="U432" s="232" t="e">
        <f t="shared" si="26"/>
        <v>#N/A</v>
      </c>
      <c r="V432" s="232" t="e">
        <f t="shared" si="27"/>
        <v>#N/A</v>
      </c>
      <c r="W432" s="245" t="e">
        <f>VLOOKUP(E432,'PC Receitas'!$AZ$4:$BB$27,3,FALSE)</f>
        <v>#N/A</v>
      </c>
    </row>
    <row r="433" spans="1:23" ht="19.5" customHeight="1" thickTop="1" thickBot="1" x14ac:dyDescent="0.3">
      <c r="A433" s="209"/>
      <c r="C433" s="136"/>
      <c r="D433" s="138"/>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244" t="e">
        <f t="shared" si="24"/>
        <v>#N/A</v>
      </c>
      <c r="T433" s="232" t="e">
        <f t="shared" si="25"/>
        <v>#N/A</v>
      </c>
      <c r="U433" s="232" t="e">
        <f t="shared" si="26"/>
        <v>#N/A</v>
      </c>
      <c r="V433" s="232" t="e">
        <f t="shared" si="27"/>
        <v>#N/A</v>
      </c>
      <c r="W433" s="245" t="e">
        <f>VLOOKUP(E433,'PC Receitas'!$AZ$4:$BB$27,3,FALSE)</f>
        <v>#N/A</v>
      </c>
    </row>
    <row r="434" spans="1:23" ht="19.5" customHeight="1" thickTop="1" thickBot="1" x14ac:dyDescent="0.3">
      <c r="A434" s="209"/>
      <c r="C434" s="136"/>
      <c r="D434" s="138"/>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244" t="e">
        <f t="shared" si="24"/>
        <v>#N/A</v>
      </c>
      <c r="T434" s="232" t="e">
        <f t="shared" si="25"/>
        <v>#N/A</v>
      </c>
      <c r="U434" s="232" t="e">
        <f t="shared" si="26"/>
        <v>#N/A</v>
      </c>
      <c r="V434" s="232" t="e">
        <f t="shared" si="27"/>
        <v>#N/A</v>
      </c>
      <c r="W434" s="245" t="e">
        <f>VLOOKUP(E434,'PC Receitas'!$AZ$4:$BB$27,3,FALSE)</f>
        <v>#N/A</v>
      </c>
    </row>
    <row r="435" spans="1:23" ht="19.5" customHeight="1" thickTop="1" thickBot="1" x14ac:dyDescent="0.3">
      <c r="A435" s="209"/>
      <c r="C435" s="136"/>
      <c r="D435" s="138"/>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244" t="e">
        <f t="shared" si="24"/>
        <v>#N/A</v>
      </c>
      <c r="T435" s="232" t="e">
        <f t="shared" si="25"/>
        <v>#N/A</v>
      </c>
      <c r="U435" s="232" t="e">
        <f t="shared" si="26"/>
        <v>#N/A</v>
      </c>
      <c r="V435" s="232" t="e">
        <f t="shared" si="27"/>
        <v>#N/A</v>
      </c>
      <c r="W435" s="245" t="e">
        <f>VLOOKUP(E435,'PC Receitas'!$AZ$4:$BB$27,3,FALSE)</f>
        <v>#N/A</v>
      </c>
    </row>
    <row r="436" spans="1:23" ht="19.5" customHeight="1" thickTop="1" thickBot="1" x14ac:dyDescent="0.3">
      <c r="A436" s="209"/>
      <c r="C436" s="136"/>
      <c r="D436" s="138"/>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244" t="e">
        <f t="shared" si="24"/>
        <v>#N/A</v>
      </c>
      <c r="T436" s="232" t="e">
        <f t="shared" si="25"/>
        <v>#N/A</v>
      </c>
      <c r="U436" s="232" t="e">
        <f t="shared" si="26"/>
        <v>#N/A</v>
      </c>
      <c r="V436" s="232" t="e">
        <f t="shared" si="27"/>
        <v>#N/A</v>
      </c>
      <c r="W436" s="245" t="e">
        <f>VLOOKUP(E436,'PC Receitas'!$AZ$4:$BB$27,3,FALSE)</f>
        <v>#N/A</v>
      </c>
    </row>
    <row r="437" spans="1:23" ht="19.5" customHeight="1" thickTop="1" thickBot="1" x14ac:dyDescent="0.3">
      <c r="A437" s="209"/>
      <c r="C437" s="136"/>
      <c r="D437" s="138"/>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244" t="e">
        <f t="shared" si="24"/>
        <v>#N/A</v>
      </c>
      <c r="T437" s="232" t="e">
        <f t="shared" si="25"/>
        <v>#N/A</v>
      </c>
      <c r="U437" s="232" t="e">
        <f t="shared" si="26"/>
        <v>#N/A</v>
      </c>
      <c r="V437" s="232" t="e">
        <f t="shared" si="27"/>
        <v>#N/A</v>
      </c>
      <c r="W437" s="245" t="e">
        <f>VLOOKUP(E437,'PC Receitas'!$AZ$4:$BB$27,3,FALSE)</f>
        <v>#N/A</v>
      </c>
    </row>
    <row r="438" spans="1:23" ht="19.5" customHeight="1" thickTop="1" thickBot="1" x14ac:dyDescent="0.3">
      <c r="A438" s="209"/>
      <c r="C438" s="136"/>
      <c r="D438" s="138"/>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244" t="e">
        <f t="shared" si="24"/>
        <v>#N/A</v>
      </c>
      <c r="T438" s="232" t="e">
        <f t="shared" si="25"/>
        <v>#N/A</v>
      </c>
      <c r="U438" s="232" t="e">
        <f t="shared" si="26"/>
        <v>#N/A</v>
      </c>
      <c r="V438" s="232" t="e">
        <f t="shared" si="27"/>
        <v>#N/A</v>
      </c>
      <c r="W438" s="245" t="e">
        <f>VLOOKUP(E438,'PC Receitas'!$AZ$4:$BB$27,3,FALSE)</f>
        <v>#N/A</v>
      </c>
    </row>
    <row r="439" spans="1:23" ht="19.5" customHeight="1" thickTop="1" thickBot="1" x14ac:dyDescent="0.3">
      <c r="A439" s="209"/>
      <c r="C439" s="136"/>
      <c r="D439" s="138"/>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244" t="e">
        <f t="shared" si="24"/>
        <v>#N/A</v>
      </c>
      <c r="T439" s="232" t="e">
        <f t="shared" si="25"/>
        <v>#N/A</v>
      </c>
      <c r="U439" s="232" t="e">
        <f t="shared" si="26"/>
        <v>#N/A</v>
      </c>
      <c r="V439" s="232" t="e">
        <f t="shared" si="27"/>
        <v>#N/A</v>
      </c>
      <c r="W439" s="245" t="e">
        <f>VLOOKUP(E439,'PC Receitas'!$AZ$4:$BB$27,3,FALSE)</f>
        <v>#N/A</v>
      </c>
    </row>
    <row r="440" spans="1:23" ht="19.5" customHeight="1" thickTop="1" thickBot="1" x14ac:dyDescent="0.3">
      <c r="A440" s="209"/>
      <c r="C440" s="136"/>
      <c r="D440" s="138"/>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244" t="e">
        <f t="shared" si="24"/>
        <v>#N/A</v>
      </c>
      <c r="T440" s="232" t="e">
        <f t="shared" si="25"/>
        <v>#N/A</v>
      </c>
      <c r="U440" s="232" t="e">
        <f t="shared" si="26"/>
        <v>#N/A</v>
      </c>
      <c r="V440" s="232" t="e">
        <f t="shared" si="27"/>
        <v>#N/A</v>
      </c>
      <c r="W440" s="245" t="e">
        <f>VLOOKUP(E440,'PC Receitas'!$AZ$4:$BB$27,3,FALSE)</f>
        <v>#N/A</v>
      </c>
    </row>
    <row r="441" spans="1:23" ht="19.5" customHeight="1" thickTop="1" thickBot="1" x14ac:dyDescent="0.3">
      <c r="A441" s="209"/>
      <c r="C441" s="136"/>
      <c r="D441" s="138"/>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244" t="e">
        <f t="shared" si="24"/>
        <v>#N/A</v>
      </c>
      <c r="T441" s="232" t="e">
        <f t="shared" si="25"/>
        <v>#N/A</v>
      </c>
      <c r="U441" s="232" t="e">
        <f t="shared" si="26"/>
        <v>#N/A</v>
      </c>
      <c r="V441" s="232" t="e">
        <f t="shared" si="27"/>
        <v>#N/A</v>
      </c>
      <c r="W441" s="245" t="e">
        <f>VLOOKUP(E441,'PC Receitas'!$AZ$4:$BB$27,3,FALSE)</f>
        <v>#N/A</v>
      </c>
    </row>
    <row r="442" spans="1:23" ht="19.5" customHeight="1" thickTop="1" thickBot="1" x14ac:dyDescent="0.3">
      <c r="A442" s="209"/>
      <c r="C442" s="136"/>
      <c r="D442" s="138"/>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244" t="e">
        <f t="shared" si="24"/>
        <v>#N/A</v>
      </c>
      <c r="T442" s="232" t="e">
        <f t="shared" si="25"/>
        <v>#N/A</v>
      </c>
      <c r="U442" s="232" t="e">
        <f t="shared" si="26"/>
        <v>#N/A</v>
      </c>
      <c r="V442" s="232" t="e">
        <f t="shared" si="27"/>
        <v>#N/A</v>
      </c>
      <c r="W442" s="245" t="e">
        <f>VLOOKUP(E442,'PC Receitas'!$AZ$4:$BB$27,3,FALSE)</f>
        <v>#N/A</v>
      </c>
    </row>
    <row r="443" spans="1:23" ht="19.5" customHeight="1" thickTop="1" thickBot="1" x14ac:dyDescent="0.3">
      <c r="A443" s="209"/>
      <c r="C443" s="136"/>
      <c r="D443" s="138"/>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244" t="e">
        <f t="shared" si="24"/>
        <v>#N/A</v>
      </c>
      <c r="T443" s="232" t="e">
        <f t="shared" si="25"/>
        <v>#N/A</v>
      </c>
      <c r="U443" s="232" t="e">
        <f t="shared" si="26"/>
        <v>#N/A</v>
      </c>
      <c r="V443" s="232" t="e">
        <f t="shared" si="27"/>
        <v>#N/A</v>
      </c>
      <c r="W443" s="245" t="e">
        <f>VLOOKUP(E443,'PC Receitas'!$AZ$4:$BB$27,3,FALSE)</f>
        <v>#N/A</v>
      </c>
    </row>
    <row r="444" spans="1:23" ht="19.5" customHeight="1" thickTop="1" thickBot="1" x14ac:dyDescent="0.3">
      <c r="A444" s="209"/>
      <c r="C444" s="136"/>
      <c r="D444" s="138"/>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244" t="e">
        <f t="shared" si="24"/>
        <v>#N/A</v>
      </c>
      <c r="T444" s="232" t="e">
        <f t="shared" si="25"/>
        <v>#N/A</v>
      </c>
      <c r="U444" s="232" t="e">
        <f t="shared" si="26"/>
        <v>#N/A</v>
      </c>
      <c r="V444" s="232" t="e">
        <f t="shared" si="27"/>
        <v>#N/A</v>
      </c>
      <c r="W444" s="245" t="e">
        <f>VLOOKUP(E444,'PC Receitas'!$AZ$4:$BB$27,3,FALSE)</f>
        <v>#N/A</v>
      </c>
    </row>
    <row r="445" spans="1:23" ht="19.5" customHeight="1" thickTop="1" thickBot="1" x14ac:dyDescent="0.3">
      <c r="A445" s="209"/>
      <c r="C445" s="136"/>
      <c r="D445" s="138"/>
      <c r="E445" s="43"/>
      <c r="F445" s="195"/>
      <c r="G445" s="43"/>
      <c r="H445" s="43"/>
      <c r="I445" s="43"/>
      <c r="J445" s="228"/>
      <c r="K445" s="228"/>
      <c r="L445" s="44"/>
      <c r="M445" s="122"/>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244" t="e">
        <f t="shared" si="24"/>
        <v>#N/A</v>
      </c>
      <c r="T445" s="232" t="e">
        <f t="shared" si="25"/>
        <v>#N/A</v>
      </c>
      <c r="U445" s="232" t="e">
        <f t="shared" si="26"/>
        <v>#N/A</v>
      </c>
      <c r="V445" s="232" t="e">
        <f t="shared" si="27"/>
        <v>#N/A</v>
      </c>
      <c r="W445" s="245" t="e">
        <f>VLOOKUP(E445,'PC Receitas'!$AZ$4:$BB$27,3,FALSE)</f>
        <v>#N/A</v>
      </c>
    </row>
    <row r="446" spans="1:23" ht="19.5" customHeight="1" thickTop="1" thickBot="1" x14ac:dyDescent="0.3">
      <c r="A446" s="209"/>
      <c r="C446" s="136"/>
      <c r="D446" s="138"/>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244" t="e">
        <f t="shared" si="24"/>
        <v>#N/A</v>
      </c>
      <c r="T446" s="232" t="e">
        <f t="shared" si="25"/>
        <v>#N/A</v>
      </c>
      <c r="U446" s="232" t="e">
        <f t="shared" si="26"/>
        <v>#N/A</v>
      </c>
      <c r="V446" s="232" t="e">
        <f t="shared" si="27"/>
        <v>#N/A</v>
      </c>
      <c r="W446" s="245" t="e">
        <f>VLOOKUP(E446,'PC Receitas'!$AZ$4:$BB$27,3,FALSE)</f>
        <v>#N/A</v>
      </c>
    </row>
    <row r="447" spans="1:23" ht="19.5" customHeight="1" thickTop="1" thickBot="1" x14ac:dyDescent="0.3">
      <c r="A447" s="209"/>
      <c r="C447" s="136"/>
      <c r="D447" s="138"/>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244" t="e">
        <f t="shared" si="24"/>
        <v>#N/A</v>
      </c>
      <c r="T447" s="232" t="e">
        <f t="shared" si="25"/>
        <v>#N/A</v>
      </c>
      <c r="U447" s="232" t="e">
        <f t="shared" si="26"/>
        <v>#N/A</v>
      </c>
      <c r="V447" s="232" t="e">
        <f t="shared" si="27"/>
        <v>#N/A</v>
      </c>
      <c r="W447" s="245" t="e">
        <f>VLOOKUP(E447,'PC Receitas'!$AZ$4:$BB$27,3,FALSE)</f>
        <v>#N/A</v>
      </c>
    </row>
    <row r="448" spans="1:23" ht="19.5" customHeight="1" thickTop="1" thickBot="1" x14ac:dyDescent="0.3">
      <c r="A448" s="209"/>
      <c r="C448" s="136"/>
      <c r="D448" s="138"/>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244" t="e">
        <f t="shared" si="24"/>
        <v>#N/A</v>
      </c>
      <c r="T448" s="232" t="e">
        <f t="shared" si="25"/>
        <v>#N/A</v>
      </c>
      <c r="U448" s="232" t="e">
        <f t="shared" si="26"/>
        <v>#N/A</v>
      </c>
      <c r="V448" s="232" t="e">
        <f t="shared" si="27"/>
        <v>#N/A</v>
      </c>
      <c r="W448" s="245" t="e">
        <f>VLOOKUP(E448,'PC Receitas'!$AZ$4:$BB$27,3,FALSE)</f>
        <v>#N/A</v>
      </c>
    </row>
    <row r="449" spans="1:23" ht="19.5" customHeight="1" thickTop="1" thickBot="1" x14ac:dyDescent="0.3">
      <c r="A449" s="209"/>
      <c r="C449" s="136"/>
      <c r="D449" s="138"/>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244" t="e">
        <f t="shared" si="24"/>
        <v>#N/A</v>
      </c>
      <c r="T449" s="232" t="e">
        <f t="shared" si="25"/>
        <v>#N/A</v>
      </c>
      <c r="U449" s="232" t="e">
        <f t="shared" si="26"/>
        <v>#N/A</v>
      </c>
      <c r="V449" s="232" t="e">
        <f t="shared" si="27"/>
        <v>#N/A</v>
      </c>
      <c r="W449" s="245" t="e">
        <f>VLOOKUP(E449,'PC Receitas'!$AZ$4:$BB$27,3,FALSE)</f>
        <v>#N/A</v>
      </c>
    </row>
    <row r="450" spans="1:23" ht="19.5" customHeight="1" thickTop="1" thickBot="1" x14ac:dyDescent="0.3">
      <c r="A450" s="209"/>
      <c r="C450" s="136"/>
      <c r="D450" s="138"/>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244" t="e">
        <f t="shared" si="24"/>
        <v>#N/A</v>
      </c>
      <c r="T450" s="232" t="e">
        <f t="shared" si="25"/>
        <v>#N/A</v>
      </c>
      <c r="U450" s="232" t="e">
        <f t="shared" si="26"/>
        <v>#N/A</v>
      </c>
      <c r="V450" s="232" t="e">
        <f t="shared" si="27"/>
        <v>#N/A</v>
      </c>
      <c r="W450" s="245" t="e">
        <f>VLOOKUP(E450,'PC Receitas'!$AZ$4:$BB$27,3,FALSE)</f>
        <v>#N/A</v>
      </c>
    </row>
    <row r="451" spans="1:23" ht="19.5" customHeight="1" thickTop="1" thickBot="1" x14ac:dyDescent="0.3">
      <c r="A451" s="209"/>
      <c r="C451" s="136"/>
      <c r="D451" s="138"/>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244" t="e">
        <f t="shared" si="24"/>
        <v>#N/A</v>
      </c>
      <c r="T451" s="232" t="e">
        <f t="shared" si="25"/>
        <v>#N/A</v>
      </c>
      <c r="U451" s="232" t="e">
        <f t="shared" si="26"/>
        <v>#N/A</v>
      </c>
      <c r="V451" s="232" t="e">
        <f t="shared" si="27"/>
        <v>#N/A</v>
      </c>
      <c r="W451" s="245" t="e">
        <f>VLOOKUP(E451,'PC Receitas'!$AZ$4:$BB$27,3,FALSE)</f>
        <v>#N/A</v>
      </c>
    </row>
    <row r="452" spans="1:23" ht="19.5" customHeight="1" thickTop="1" thickBot="1" x14ac:dyDescent="0.3">
      <c r="A452" s="209"/>
      <c r="C452" s="136"/>
      <c r="D452" s="138"/>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244" t="e">
        <f t="shared" si="24"/>
        <v>#N/A</v>
      </c>
      <c r="T452" s="232" t="e">
        <f t="shared" si="25"/>
        <v>#N/A</v>
      </c>
      <c r="U452" s="232" t="e">
        <f t="shared" si="26"/>
        <v>#N/A</v>
      </c>
      <c r="V452" s="232" t="e">
        <f t="shared" si="27"/>
        <v>#N/A</v>
      </c>
      <c r="W452" s="245" t="e">
        <f>VLOOKUP(E452,'PC Receitas'!$AZ$4:$BB$27,3,FALSE)</f>
        <v>#N/A</v>
      </c>
    </row>
    <row r="453" spans="1:23" ht="19.5" customHeight="1" thickTop="1" thickBot="1" x14ac:dyDescent="0.3">
      <c r="A453" s="209"/>
      <c r="C453" s="136"/>
      <c r="D453" s="138"/>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244" t="e">
        <f t="shared" si="24"/>
        <v>#N/A</v>
      </c>
      <c r="T453" s="232" t="e">
        <f t="shared" si="25"/>
        <v>#N/A</v>
      </c>
      <c r="U453" s="232" t="e">
        <f t="shared" si="26"/>
        <v>#N/A</v>
      </c>
      <c r="V453" s="232" t="e">
        <f t="shared" si="27"/>
        <v>#N/A</v>
      </c>
      <c r="W453" s="245" t="e">
        <f>VLOOKUP(E453,'PC Receitas'!$AZ$4:$BB$27,3,FALSE)</f>
        <v>#N/A</v>
      </c>
    </row>
    <row r="454" spans="1:23" ht="19.5" customHeight="1" thickTop="1" thickBot="1" x14ac:dyDescent="0.3">
      <c r="A454" s="209"/>
      <c r="C454" s="136"/>
      <c r="D454" s="138"/>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244" t="e">
        <f t="shared" ref="S454:S478" si="28">IF(W454="DESPESAS_COM_RH","Despesa",IF(W454="DESPESAS_OPERACIONAIS","Despesa",IF(W454="DESPESAS_DE_MARKETING","Despesa",IF(W454="IMPOSTOS","Despesa",IF(W454="INVESTIMENTOS","Despesa",IF(W454="DESPESAS_9","Despesas",IF(W454="DESPESAS_10","Despesas",IF(W454="DESPESAS_11","Despesas",IF(W454="DESPESAS_12","Despesas","")))))))))</f>
        <v>#N/A</v>
      </c>
      <c r="T454" s="232" t="e">
        <f t="shared" ref="T454:T517" si="29">IF(W454="DESPESAS_COM_PRODUTOS","Despesa",IF(W454="DESPESAS_COM_SERVICOS","Despesa",IF(W454="DESPESAS_NAO_OPERACIONAIS","Despesa","")))</f>
        <v>#N/A</v>
      </c>
      <c r="U454" s="232" t="e">
        <f t="shared" ref="U454:U517" si="30">IF(W454="RECEITAS_COM_PRODUTO","Receita",IF(W454="RECEITAS_COM_SERVICOS","Receita",IF(W454="RECEITAS_NAO_OPERACIONAIS","Receita",IF(W454="RECEITA_4","Receita",IF(W454="RECEITA_5","Receita",IF(W454="RECEITA_6","Receita",IF(W454="RECEITA_7","Receita",IF(W454="RECEITA_8","Receita",IF(W454="RECEITA_9","Receita",IF(W454="RECEITA_10","Receita",IF(W454="RECEITA_11","Receita",IF(W454="RECEITA_12","Receita",""))))))))))))</f>
        <v>#N/A</v>
      </c>
      <c r="V454" s="232" t="e">
        <f t="shared" ref="V454:V517" si="31">IF(S454&lt;&gt;"",S454,IF(T454&lt;&gt;"",T454,IF(U454&lt;&gt;"",U454,"")))</f>
        <v>#N/A</v>
      </c>
      <c r="W454" s="245" t="e">
        <f>VLOOKUP(E454,'PC Receitas'!$AZ$4:$BB$27,3,FALSE)</f>
        <v>#N/A</v>
      </c>
    </row>
    <row r="455" spans="1:23" ht="19.5" customHeight="1" thickTop="1" thickBot="1" x14ac:dyDescent="0.3">
      <c r="A455" s="209"/>
      <c r="C455" s="136"/>
      <c r="D455" s="138"/>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244" t="e">
        <f t="shared" si="28"/>
        <v>#N/A</v>
      </c>
      <c r="T455" s="232" t="e">
        <f t="shared" si="29"/>
        <v>#N/A</v>
      </c>
      <c r="U455" s="232" t="e">
        <f t="shared" si="30"/>
        <v>#N/A</v>
      </c>
      <c r="V455" s="232" t="e">
        <f t="shared" si="31"/>
        <v>#N/A</v>
      </c>
      <c r="W455" s="245" t="e">
        <f>VLOOKUP(E455,'PC Receitas'!$AZ$4:$BB$27,3,FALSE)</f>
        <v>#N/A</v>
      </c>
    </row>
    <row r="456" spans="1:23" ht="19.5" customHeight="1" thickTop="1" thickBot="1" x14ac:dyDescent="0.3">
      <c r="A456" s="209"/>
      <c r="C456" s="136"/>
      <c r="D456" s="138"/>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244" t="e">
        <f t="shared" si="28"/>
        <v>#N/A</v>
      </c>
      <c r="T456" s="232" t="e">
        <f t="shared" si="29"/>
        <v>#N/A</v>
      </c>
      <c r="U456" s="232" t="e">
        <f t="shared" si="30"/>
        <v>#N/A</v>
      </c>
      <c r="V456" s="232" t="e">
        <f t="shared" si="31"/>
        <v>#N/A</v>
      </c>
      <c r="W456" s="245" t="e">
        <f>VLOOKUP(E456,'PC Receitas'!$AZ$4:$BB$27,3,FALSE)</f>
        <v>#N/A</v>
      </c>
    </row>
    <row r="457" spans="1:23" ht="19.5" customHeight="1" thickTop="1" thickBot="1" x14ac:dyDescent="0.3">
      <c r="A457" s="209"/>
      <c r="C457" s="136"/>
      <c r="D457" s="138"/>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244" t="e">
        <f t="shared" si="28"/>
        <v>#N/A</v>
      </c>
      <c r="T457" s="232" t="e">
        <f t="shared" si="29"/>
        <v>#N/A</v>
      </c>
      <c r="U457" s="232" t="e">
        <f t="shared" si="30"/>
        <v>#N/A</v>
      </c>
      <c r="V457" s="232" t="e">
        <f t="shared" si="31"/>
        <v>#N/A</v>
      </c>
      <c r="W457" s="245" t="e">
        <f>VLOOKUP(E457,'PC Receitas'!$AZ$4:$BB$27,3,FALSE)</f>
        <v>#N/A</v>
      </c>
    </row>
    <row r="458" spans="1:23" ht="19.5" customHeight="1" thickTop="1" thickBot="1" x14ac:dyDescent="0.3">
      <c r="A458" s="209"/>
      <c r="C458" s="136"/>
      <c r="D458" s="138"/>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244" t="e">
        <f t="shared" si="28"/>
        <v>#N/A</v>
      </c>
      <c r="T458" s="232" t="e">
        <f t="shared" si="29"/>
        <v>#N/A</v>
      </c>
      <c r="U458" s="232" t="e">
        <f t="shared" si="30"/>
        <v>#N/A</v>
      </c>
      <c r="V458" s="232" t="e">
        <f t="shared" si="31"/>
        <v>#N/A</v>
      </c>
      <c r="W458" s="245" t="e">
        <f>VLOOKUP(E458,'PC Receitas'!$AZ$4:$BB$27,3,FALSE)</f>
        <v>#N/A</v>
      </c>
    </row>
    <row r="459" spans="1:23" ht="19.5" customHeight="1" thickTop="1" thickBot="1" x14ac:dyDescent="0.3">
      <c r="A459" s="209"/>
      <c r="C459" s="136"/>
      <c r="D459" s="138"/>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244" t="e">
        <f t="shared" si="28"/>
        <v>#N/A</v>
      </c>
      <c r="T459" s="232" t="e">
        <f t="shared" si="29"/>
        <v>#N/A</v>
      </c>
      <c r="U459" s="232" t="e">
        <f t="shared" si="30"/>
        <v>#N/A</v>
      </c>
      <c r="V459" s="232" t="e">
        <f t="shared" si="31"/>
        <v>#N/A</v>
      </c>
      <c r="W459" s="245" t="e">
        <f>VLOOKUP(E459,'PC Receitas'!$AZ$4:$BB$27,3,FALSE)</f>
        <v>#N/A</v>
      </c>
    </row>
    <row r="460" spans="1:23" ht="19.5" customHeight="1" thickTop="1" thickBot="1" x14ac:dyDescent="0.3">
      <c r="A460" s="209"/>
      <c r="C460" s="136"/>
      <c r="D460" s="138"/>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244" t="e">
        <f t="shared" si="28"/>
        <v>#N/A</v>
      </c>
      <c r="T460" s="232" t="e">
        <f t="shared" si="29"/>
        <v>#N/A</v>
      </c>
      <c r="U460" s="232" t="e">
        <f t="shared" si="30"/>
        <v>#N/A</v>
      </c>
      <c r="V460" s="232" t="e">
        <f t="shared" si="31"/>
        <v>#N/A</v>
      </c>
      <c r="W460" s="245" t="e">
        <f>VLOOKUP(E460,'PC Receitas'!$AZ$4:$BB$27,3,FALSE)</f>
        <v>#N/A</v>
      </c>
    </row>
    <row r="461" spans="1:23" ht="19.5" customHeight="1" thickTop="1" thickBot="1" x14ac:dyDescent="0.3">
      <c r="A461" s="209"/>
      <c r="C461" s="136"/>
      <c r="D461" s="138"/>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244" t="e">
        <f t="shared" si="28"/>
        <v>#N/A</v>
      </c>
      <c r="T461" s="232" t="e">
        <f t="shared" si="29"/>
        <v>#N/A</v>
      </c>
      <c r="U461" s="232" t="e">
        <f t="shared" si="30"/>
        <v>#N/A</v>
      </c>
      <c r="V461" s="232" t="e">
        <f t="shared" si="31"/>
        <v>#N/A</v>
      </c>
      <c r="W461" s="245" t="e">
        <f>VLOOKUP(E461,'PC Receitas'!$AZ$4:$BB$27,3,FALSE)</f>
        <v>#N/A</v>
      </c>
    </row>
    <row r="462" spans="1:23" ht="19.5" customHeight="1" thickTop="1" thickBot="1" x14ac:dyDescent="0.3">
      <c r="A462" s="209"/>
      <c r="C462" s="136"/>
      <c r="D462" s="138"/>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244" t="e">
        <f t="shared" si="28"/>
        <v>#N/A</v>
      </c>
      <c r="T462" s="232" t="e">
        <f t="shared" si="29"/>
        <v>#N/A</v>
      </c>
      <c r="U462" s="232" t="e">
        <f t="shared" si="30"/>
        <v>#N/A</v>
      </c>
      <c r="V462" s="232" t="e">
        <f t="shared" si="31"/>
        <v>#N/A</v>
      </c>
      <c r="W462" s="245" t="e">
        <f>VLOOKUP(E462,'PC Receitas'!$AZ$4:$BB$27,3,FALSE)</f>
        <v>#N/A</v>
      </c>
    </row>
    <row r="463" spans="1:23" ht="19.5" customHeight="1" thickTop="1" thickBot="1" x14ac:dyDescent="0.3">
      <c r="A463" s="209"/>
      <c r="C463" s="136"/>
      <c r="D463" s="138"/>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244" t="e">
        <f t="shared" si="28"/>
        <v>#N/A</v>
      </c>
      <c r="T463" s="232" t="e">
        <f t="shared" si="29"/>
        <v>#N/A</v>
      </c>
      <c r="U463" s="232" t="e">
        <f t="shared" si="30"/>
        <v>#N/A</v>
      </c>
      <c r="V463" s="232" t="e">
        <f t="shared" si="31"/>
        <v>#N/A</v>
      </c>
      <c r="W463" s="245" t="e">
        <f>VLOOKUP(E463,'PC Receitas'!$AZ$4:$BB$27,3,FALSE)</f>
        <v>#N/A</v>
      </c>
    </row>
    <row r="464" spans="1:23" ht="19.5" customHeight="1" thickTop="1" thickBot="1" x14ac:dyDescent="0.3">
      <c r="A464" s="209"/>
      <c r="C464" s="136"/>
      <c r="D464" s="138"/>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244" t="e">
        <f t="shared" si="28"/>
        <v>#N/A</v>
      </c>
      <c r="T464" s="232" t="e">
        <f t="shared" si="29"/>
        <v>#N/A</v>
      </c>
      <c r="U464" s="232" t="e">
        <f t="shared" si="30"/>
        <v>#N/A</v>
      </c>
      <c r="V464" s="232" t="e">
        <f t="shared" si="31"/>
        <v>#N/A</v>
      </c>
      <c r="W464" s="245" t="e">
        <f>VLOOKUP(E464,'PC Receitas'!$AZ$4:$BB$27,3,FALSE)</f>
        <v>#N/A</v>
      </c>
    </row>
    <row r="465" spans="1:23" ht="19.5" customHeight="1" thickTop="1" thickBot="1" x14ac:dyDescent="0.3">
      <c r="A465" s="209"/>
      <c r="C465" s="136"/>
      <c r="D465" s="138"/>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244" t="e">
        <f t="shared" si="28"/>
        <v>#N/A</v>
      </c>
      <c r="T465" s="232" t="e">
        <f t="shared" si="29"/>
        <v>#N/A</v>
      </c>
      <c r="U465" s="232" t="e">
        <f t="shared" si="30"/>
        <v>#N/A</v>
      </c>
      <c r="V465" s="232" t="e">
        <f t="shared" si="31"/>
        <v>#N/A</v>
      </c>
      <c r="W465" s="245" t="e">
        <f>VLOOKUP(E465,'PC Receitas'!$AZ$4:$BB$27,3,FALSE)</f>
        <v>#N/A</v>
      </c>
    </row>
    <row r="466" spans="1:23" ht="19.5" customHeight="1" thickTop="1" thickBot="1" x14ac:dyDescent="0.3">
      <c r="A466" s="209"/>
      <c r="C466" s="136"/>
      <c r="D466" s="138"/>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244" t="e">
        <f t="shared" si="28"/>
        <v>#N/A</v>
      </c>
      <c r="T466" s="232" t="e">
        <f t="shared" si="29"/>
        <v>#N/A</v>
      </c>
      <c r="U466" s="232" t="e">
        <f t="shared" si="30"/>
        <v>#N/A</v>
      </c>
      <c r="V466" s="232" t="e">
        <f t="shared" si="31"/>
        <v>#N/A</v>
      </c>
      <c r="W466" s="245" t="e">
        <f>VLOOKUP(E466,'PC Receitas'!$AZ$4:$BB$27,3,FALSE)</f>
        <v>#N/A</v>
      </c>
    </row>
    <row r="467" spans="1:23" ht="19.5" customHeight="1" thickTop="1" thickBot="1" x14ac:dyDescent="0.3">
      <c r="A467" s="209"/>
      <c r="C467" s="136"/>
      <c r="D467" s="138"/>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244" t="e">
        <f t="shared" si="28"/>
        <v>#N/A</v>
      </c>
      <c r="T467" s="232" t="e">
        <f t="shared" si="29"/>
        <v>#N/A</v>
      </c>
      <c r="U467" s="232" t="e">
        <f t="shared" si="30"/>
        <v>#N/A</v>
      </c>
      <c r="V467" s="232" t="e">
        <f t="shared" si="31"/>
        <v>#N/A</v>
      </c>
      <c r="W467" s="245" t="e">
        <f>VLOOKUP(E467,'PC Receitas'!$AZ$4:$BB$27,3,FALSE)</f>
        <v>#N/A</v>
      </c>
    </row>
    <row r="468" spans="1:23" ht="19.5" customHeight="1" thickTop="1" thickBot="1" x14ac:dyDescent="0.3">
      <c r="A468" s="209"/>
      <c r="C468" s="136"/>
      <c r="D468" s="138"/>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244" t="e">
        <f t="shared" si="28"/>
        <v>#N/A</v>
      </c>
      <c r="T468" s="232" t="e">
        <f t="shared" si="29"/>
        <v>#N/A</v>
      </c>
      <c r="U468" s="232" t="e">
        <f t="shared" si="30"/>
        <v>#N/A</v>
      </c>
      <c r="V468" s="232" t="e">
        <f t="shared" si="31"/>
        <v>#N/A</v>
      </c>
      <c r="W468" s="245" t="e">
        <f>VLOOKUP(E468,'PC Receitas'!$AZ$4:$BB$27,3,FALSE)</f>
        <v>#N/A</v>
      </c>
    </row>
    <row r="469" spans="1:23" ht="19.5" customHeight="1" thickTop="1" thickBot="1" x14ac:dyDescent="0.3">
      <c r="A469" s="209"/>
      <c r="C469" s="136"/>
      <c r="D469" s="138"/>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244" t="e">
        <f t="shared" si="28"/>
        <v>#N/A</v>
      </c>
      <c r="T469" s="232" t="e">
        <f t="shared" si="29"/>
        <v>#N/A</v>
      </c>
      <c r="U469" s="232" t="e">
        <f t="shared" si="30"/>
        <v>#N/A</v>
      </c>
      <c r="V469" s="232" t="e">
        <f t="shared" si="31"/>
        <v>#N/A</v>
      </c>
      <c r="W469" s="245" t="e">
        <f>VLOOKUP(E469,'PC Receitas'!$AZ$4:$BB$27,3,FALSE)</f>
        <v>#N/A</v>
      </c>
    </row>
    <row r="470" spans="1:23" ht="19.5" customHeight="1" thickTop="1" thickBot="1" x14ac:dyDescent="0.3">
      <c r="A470" s="209"/>
      <c r="C470" s="136"/>
      <c r="D470" s="138"/>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244" t="e">
        <f t="shared" si="28"/>
        <v>#N/A</v>
      </c>
      <c r="T470" s="232" t="e">
        <f t="shared" si="29"/>
        <v>#N/A</v>
      </c>
      <c r="U470" s="232" t="e">
        <f t="shared" si="30"/>
        <v>#N/A</v>
      </c>
      <c r="V470" s="232" t="e">
        <f t="shared" si="31"/>
        <v>#N/A</v>
      </c>
      <c r="W470" s="245" t="e">
        <f>VLOOKUP(E470,'PC Receitas'!$AZ$4:$BB$27,3,FALSE)</f>
        <v>#N/A</v>
      </c>
    </row>
    <row r="471" spans="1:23" ht="19.5" customHeight="1" thickTop="1" thickBot="1" x14ac:dyDescent="0.3">
      <c r="A471" s="209"/>
      <c r="C471" s="136"/>
      <c r="D471" s="138"/>
      <c r="E471" s="43"/>
      <c r="F471" s="195"/>
      <c r="G471" s="43"/>
      <c r="H471" s="43"/>
      <c r="I471" s="43"/>
      <c r="J471" s="228"/>
      <c r="K471" s="228"/>
      <c r="L471" s="44"/>
      <c r="M471" s="122"/>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244" t="e">
        <f t="shared" si="28"/>
        <v>#N/A</v>
      </c>
      <c r="T471" s="232" t="e">
        <f t="shared" si="29"/>
        <v>#N/A</v>
      </c>
      <c r="U471" s="232" t="e">
        <f t="shared" si="30"/>
        <v>#N/A</v>
      </c>
      <c r="V471" s="232" t="e">
        <f t="shared" si="31"/>
        <v>#N/A</v>
      </c>
      <c r="W471" s="245" t="e">
        <f>VLOOKUP(E471,'PC Receitas'!$AZ$4:$BB$27,3,FALSE)</f>
        <v>#N/A</v>
      </c>
    </row>
    <row r="472" spans="1:23" ht="19.5" customHeight="1" thickTop="1" thickBot="1" x14ac:dyDescent="0.3">
      <c r="A472" s="209"/>
      <c r="C472" s="136"/>
      <c r="D472" s="138"/>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244" t="e">
        <f t="shared" si="28"/>
        <v>#N/A</v>
      </c>
      <c r="T472" s="232" t="e">
        <f t="shared" si="29"/>
        <v>#N/A</v>
      </c>
      <c r="U472" s="232" t="e">
        <f t="shared" si="30"/>
        <v>#N/A</v>
      </c>
      <c r="V472" s="232" t="e">
        <f t="shared" si="31"/>
        <v>#N/A</v>
      </c>
      <c r="W472" s="245" t="e">
        <f>VLOOKUP(E472,'PC Receitas'!$AZ$4:$BB$27,3,FALSE)</f>
        <v>#N/A</v>
      </c>
    </row>
    <row r="473" spans="1:23" ht="19.5" customHeight="1" thickTop="1" thickBot="1" x14ac:dyDescent="0.3">
      <c r="A473" s="209"/>
      <c r="C473" s="136"/>
      <c r="D473" s="138"/>
      <c r="E473" s="43"/>
      <c r="F473" s="195"/>
      <c r="G473" s="43"/>
      <c r="H473" s="43"/>
      <c r="I473" s="43"/>
      <c r="J473" s="228"/>
      <c r="K473" s="228"/>
      <c r="L473" s="44"/>
      <c r="M473" s="122"/>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244" t="e">
        <f t="shared" si="28"/>
        <v>#N/A</v>
      </c>
      <c r="T473" s="232" t="e">
        <f t="shared" si="29"/>
        <v>#N/A</v>
      </c>
      <c r="U473" s="232" t="e">
        <f t="shared" si="30"/>
        <v>#N/A</v>
      </c>
      <c r="V473" s="232" t="e">
        <f t="shared" si="31"/>
        <v>#N/A</v>
      </c>
      <c r="W473" s="245" t="e">
        <f>VLOOKUP(E473,'PC Receitas'!$AZ$4:$BB$27,3,FALSE)</f>
        <v>#N/A</v>
      </c>
    </row>
    <row r="474" spans="1:23" ht="19.5" customHeight="1" thickTop="1" thickBot="1" x14ac:dyDescent="0.3">
      <c r="A474" s="209"/>
      <c r="C474" s="136"/>
      <c r="D474" s="138"/>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244" t="e">
        <f t="shared" si="28"/>
        <v>#N/A</v>
      </c>
      <c r="T474" s="232" t="e">
        <f t="shared" si="29"/>
        <v>#N/A</v>
      </c>
      <c r="U474" s="232" t="e">
        <f t="shared" si="30"/>
        <v>#N/A</v>
      </c>
      <c r="V474" s="232" t="e">
        <f t="shared" si="31"/>
        <v>#N/A</v>
      </c>
      <c r="W474" s="245" t="e">
        <f>VLOOKUP(E474,'PC Receitas'!$AZ$4:$BB$27,3,FALSE)</f>
        <v>#N/A</v>
      </c>
    </row>
    <row r="475" spans="1:23" ht="19.5" customHeight="1" thickTop="1" thickBot="1" x14ac:dyDescent="0.3">
      <c r="A475" s="209"/>
      <c r="C475" s="136"/>
      <c r="D475" s="138"/>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244" t="e">
        <f t="shared" si="28"/>
        <v>#N/A</v>
      </c>
      <c r="T475" s="232" t="e">
        <f t="shared" si="29"/>
        <v>#N/A</v>
      </c>
      <c r="U475" s="232" t="e">
        <f t="shared" si="30"/>
        <v>#N/A</v>
      </c>
      <c r="V475" s="232" t="e">
        <f t="shared" si="31"/>
        <v>#N/A</v>
      </c>
      <c r="W475" s="245" t="e">
        <f>VLOOKUP(E475,'PC Receitas'!$AZ$4:$BB$27,3,FALSE)</f>
        <v>#N/A</v>
      </c>
    </row>
    <row r="476" spans="1:23" ht="19.5" customHeight="1" thickTop="1" thickBot="1" x14ac:dyDescent="0.3">
      <c r="A476" s="209"/>
      <c r="C476" s="136"/>
      <c r="D476" s="138"/>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244" t="e">
        <f t="shared" si="28"/>
        <v>#N/A</v>
      </c>
      <c r="T476" s="232" t="e">
        <f t="shared" si="29"/>
        <v>#N/A</v>
      </c>
      <c r="U476" s="232" t="e">
        <f t="shared" si="30"/>
        <v>#N/A</v>
      </c>
      <c r="V476" s="232" t="e">
        <f t="shared" si="31"/>
        <v>#N/A</v>
      </c>
      <c r="W476" s="245" t="e">
        <f>VLOOKUP(E476,'PC Receitas'!$AZ$4:$BB$27,3,FALSE)</f>
        <v>#N/A</v>
      </c>
    </row>
    <row r="477" spans="1:23" ht="19.5" customHeight="1" thickTop="1" thickBot="1" x14ac:dyDescent="0.3">
      <c r="A477" s="209"/>
      <c r="C477" s="136"/>
      <c r="D477" s="138"/>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244" t="e">
        <f t="shared" si="28"/>
        <v>#N/A</v>
      </c>
      <c r="T477" s="232" t="e">
        <f t="shared" si="29"/>
        <v>#N/A</v>
      </c>
      <c r="U477" s="232" t="e">
        <f t="shared" si="30"/>
        <v>#N/A</v>
      </c>
      <c r="V477" s="232" t="e">
        <f t="shared" si="31"/>
        <v>#N/A</v>
      </c>
      <c r="W477" s="245" t="e">
        <f>VLOOKUP(E477,'PC Receitas'!$AZ$4:$BB$27,3,FALSE)</f>
        <v>#N/A</v>
      </c>
    </row>
    <row r="478" spans="1:23" ht="19.5" customHeight="1" thickTop="1" thickBot="1" x14ac:dyDescent="0.3">
      <c r="A478" s="209"/>
      <c r="C478" s="136"/>
      <c r="D478" s="138"/>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244" t="e">
        <f t="shared" si="28"/>
        <v>#N/A</v>
      </c>
      <c r="T478" s="232" t="e">
        <f t="shared" si="29"/>
        <v>#N/A</v>
      </c>
      <c r="U478" s="232" t="e">
        <f t="shared" si="30"/>
        <v>#N/A</v>
      </c>
      <c r="V478" s="232" t="e">
        <f t="shared" si="31"/>
        <v>#N/A</v>
      </c>
      <c r="W478" s="245" t="e">
        <f>VLOOKUP(E478,'PC Receitas'!$AZ$4:$BB$27,3,FALSE)</f>
        <v>#N/A</v>
      </c>
    </row>
    <row r="479" spans="1:23" ht="19.5" customHeight="1" thickTop="1" thickBot="1" x14ac:dyDescent="0.3">
      <c r="A479" s="209"/>
      <c r="C479" s="136"/>
      <c r="D479" s="138"/>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244" t="e">
        <f>IF(W479="DESPESAS_COM_RH","Despesa",IF(W479="DESPESAS_OPERACIONAIS","Despesa",IF(W479="DESPESAS_DE_MARKETING","Despesa",IF(W479="IMPOSTOS","Despesa",IF(W479="INVESTIMENTOS","Despesa",IF(W479="DESPESAS_9","Despesas",IF(W479="DESPESAS_10","Despesas",IF(W479="DESPESAS_11","Despesas",IF(W479="DESPESAS_12","Despesas","")))))))))</f>
        <v>#N/A</v>
      </c>
      <c r="T479" s="232" t="e">
        <f t="shared" si="29"/>
        <v>#N/A</v>
      </c>
      <c r="U479" s="232" t="e">
        <f t="shared" si="30"/>
        <v>#N/A</v>
      </c>
      <c r="V479" s="232" t="e">
        <f t="shared" si="31"/>
        <v>#N/A</v>
      </c>
      <c r="W479" s="245" t="e">
        <f>VLOOKUP(E479,'PC Receitas'!$AZ$4:$BB$27,3,FALSE)</f>
        <v>#N/A</v>
      </c>
    </row>
    <row r="480" spans="1:23" ht="19.5" customHeight="1" thickTop="1" thickBot="1" x14ac:dyDescent="0.3">
      <c r="A480" s="209"/>
      <c r="C480" s="136"/>
      <c r="D480" s="138"/>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244" t="e">
        <f t="shared" ref="S480:S543" si="32">IF(W480="DESPESAS_COM_RH","Despesa",IF(W480="DESPESAS_OPERACIONAIS","Despesa",IF(W480="DESPESAS_DE_MARKETING","Despesa",IF(W480="IMPOSTOS","Despesa",IF(W480="INVESTIMENTOS","Despesa",IF(W480="DESPESAS_9","Despesas",IF(W480="DESPESAS_10","Despesas",IF(W480="DESPESAS_11","Despesas",IF(W480="DESPESAS_12","Despesas","")))))))))</f>
        <v>#N/A</v>
      </c>
      <c r="T480" s="232" t="e">
        <f t="shared" si="29"/>
        <v>#N/A</v>
      </c>
      <c r="U480" s="232" t="e">
        <f t="shared" si="30"/>
        <v>#N/A</v>
      </c>
      <c r="V480" s="232" t="e">
        <f t="shared" si="31"/>
        <v>#N/A</v>
      </c>
      <c r="W480" s="245" t="e">
        <f>VLOOKUP(E480,'PC Receitas'!$AZ$4:$BB$27,3,FALSE)</f>
        <v>#N/A</v>
      </c>
    </row>
    <row r="481" spans="1:23" ht="19.5" customHeight="1" thickTop="1" thickBot="1" x14ac:dyDescent="0.3">
      <c r="A481" s="209"/>
      <c r="C481" s="136"/>
      <c r="D481" s="138"/>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244" t="e">
        <f t="shared" si="32"/>
        <v>#N/A</v>
      </c>
      <c r="T481" s="232" t="e">
        <f t="shared" si="29"/>
        <v>#N/A</v>
      </c>
      <c r="U481" s="232" t="e">
        <f t="shared" si="30"/>
        <v>#N/A</v>
      </c>
      <c r="V481" s="232" t="e">
        <f t="shared" si="31"/>
        <v>#N/A</v>
      </c>
      <c r="W481" s="245" t="e">
        <f>VLOOKUP(E481,'PC Receitas'!$AZ$4:$BB$27,3,FALSE)</f>
        <v>#N/A</v>
      </c>
    </row>
    <row r="482" spans="1:23" ht="19.5" customHeight="1" thickTop="1" thickBot="1" x14ac:dyDescent="0.3">
      <c r="A482" s="209"/>
      <c r="C482" s="136"/>
      <c r="D482" s="138"/>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244" t="e">
        <f t="shared" si="32"/>
        <v>#N/A</v>
      </c>
      <c r="T482" s="232" t="e">
        <f t="shared" si="29"/>
        <v>#N/A</v>
      </c>
      <c r="U482" s="232" t="e">
        <f t="shared" si="30"/>
        <v>#N/A</v>
      </c>
      <c r="V482" s="232" t="e">
        <f t="shared" si="31"/>
        <v>#N/A</v>
      </c>
      <c r="W482" s="245" t="e">
        <f>VLOOKUP(E482,'PC Receitas'!$AZ$4:$BB$27,3,FALSE)</f>
        <v>#N/A</v>
      </c>
    </row>
    <row r="483" spans="1:23" ht="19.5" customHeight="1" thickTop="1" thickBot="1" x14ac:dyDescent="0.3">
      <c r="A483" s="209"/>
      <c r="C483" s="136"/>
      <c r="D483" s="138"/>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244" t="e">
        <f t="shared" si="32"/>
        <v>#N/A</v>
      </c>
      <c r="T483" s="232" t="e">
        <f t="shared" si="29"/>
        <v>#N/A</v>
      </c>
      <c r="U483" s="232" t="e">
        <f t="shared" si="30"/>
        <v>#N/A</v>
      </c>
      <c r="V483" s="232" t="e">
        <f t="shared" si="31"/>
        <v>#N/A</v>
      </c>
      <c r="W483" s="245" t="e">
        <f>VLOOKUP(E483,'PC Receitas'!$AZ$4:$BB$27,3,FALSE)</f>
        <v>#N/A</v>
      </c>
    </row>
    <row r="484" spans="1:23" ht="19.5" customHeight="1" thickTop="1" thickBot="1" x14ac:dyDescent="0.3">
      <c r="A484" s="209"/>
      <c r="C484" s="136"/>
      <c r="D484" s="138"/>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244" t="e">
        <f t="shared" si="32"/>
        <v>#N/A</v>
      </c>
      <c r="T484" s="232" t="e">
        <f t="shared" si="29"/>
        <v>#N/A</v>
      </c>
      <c r="U484" s="232" t="e">
        <f t="shared" si="30"/>
        <v>#N/A</v>
      </c>
      <c r="V484" s="232" t="e">
        <f t="shared" si="31"/>
        <v>#N/A</v>
      </c>
      <c r="W484" s="245" t="e">
        <f>VLOOKUP(E484,'PC Receitas'!$AZ$4:$BB$27,3,FALSE)</f>
        <v>#N/A</v>
      </c>
    </row>
    <row r="485" spans="1:23" ht="19.5" customHeight="1" thickTop="1" thickBot="1" x14ac:dyDescent="0.3">
      <c r="A485" s="209"/>
      <c r="C485" s="136"/>
      <c r="D485" s="138"/>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244" t="e">
        <f t="shared" si="32"/>
        <v>#N/A</v>
      </c>
      <c r="T485" s="232" t="e">
        <f t="shared" si="29"/>
        <v>#N/A</v>
      </c>
      <c r="U485" s="232" t="e">
        <f t="shared" si="30"/>
        <v>#N/A</v>
      </c>
      <c r="V485" s="232" t="e">
        <f t="shared" si="31"/>
        <v>#N/A</v>
      </c>
      <c r="W485" s="245" t="e">
        <f>VLOOKUP(E485,'PC Receitas'!$AZ$4:$BB$27,3,FALSE)</f>
        <v>#N/A</v>
      </c>
    </row>
    <row r="486" spans="1:23" ht="19.5" customHeight="1" thickTop="1" thickBot="1" x14ac:dyDescent="0.3">
      <c r="A486" s="209"/>
      <c r="C486" s="136"/>
      <c r="D486" s="138"/>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244" t="e">
        <f t="shared" si="32"/>
        <v>#N/A</v>
      </c>
      <c r="T486" s="232" t="e">
        <f t="shared" si="29"/>
        <v>#N/A</v>
      </c>
      <c r="U486" s="232" t="e">
        <f t="shared" si="30"/>
        <v>#N/A</v>
      </c>
      <c r="V486" s="232" t="e">
        <f t="shared" si="31"/>
        <v>#N/A</v>
      </c>
      <c r="W486" s="245" t="e">
        <f>VLOOKUP(E486,'PC Receitas'!$AZ$4:$BB$27,3,FALSE)</f>
        <v>#N/A</v>
      </c>
    </row>
    <row r="487" spans="1:23" ht="19.5" customHeight="1" thickTop="1" thickBot="1" x14ac:dyDescent="0.3">
      <c r="A487" s="209"/>
      <c r="C487" s="136"/>
      <c r="D487" s="138"/>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244" t="e">
        <f t="shared" si="32"/>
        <v>#N/A</v>
      </c>
      <c r="T487" s="232" t="e">
        <f t="shared" si="29"/>
        <v>#N/A</v>
      </c>
      <c r="U487" s="232" t="e">
        <f t="shared" si="30"/>
        <v>#N/A</v>
      </c>
      <c r="V487" s="232" t="e">
        <f t="shared" si="31"/>
        <v>#N/A</v>
      </c>
      <c r="W487" s="245" t="e">
        <f>VLOOKUP(E487,'PC Receitas'!$AZ$4:$BB$27,3,FALSE)</f>
        <v>#N/A</v>
      </c>
    </row>
    <row r="488" spans="1:23" ht="19.5" customHeight="1" thickTop="1" thickBot="1" x14ac:dyDescent="0.3">
      <c r="A488" s="209"/>
      <c r="C488" s="136"/>
      <c r="D488" s="138"/>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244" t="e">
        <f t="shared" si="32"/>
        <v>#N/A</v>
      </c>
      <c r="T488" s="232" t="e">
        <f t="shared" si="29"/>
        <v>#N/A</v>
      </c>
      <c r="U488" s="232" t="e">
        <f t="shared" si="30"/>
        <v>#N/A</v>
      </c>
      <c r="V488" s="232" t="e">
        <f t="shared" si="31"/>
        <v>#N/A</v>
      </c>
      <c r="W488" s="245" t="e">
        <f>VLOOKUP(E488,'PC Receitas'!$AZ$4:$BB$27,3,FALSE)</f>
        <v>#N/A</v>
      </c>
    </row>
    <row r="489" spans="1:23" ht="19.5" customHeight="1" thickTop="1" thickBot="1" x14ac:dyDescent="0.3">
      <c r="A489" s="209"/>
      <c r="C489" s="136"/>
      <c r="D489" s="138"/>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244" t="e">
        <f t="shared" si="32"/>
        <v>#N/A</v>
      </c>
      <c r="T489" s="232" t="e">
        <f t="shared" si="29"/>
        <v>#N/A</v>
      </c>
      <c r="U489" s="232" t="e">
        <f t="shared" si="30"/>
        <v>#N/A</v>
      </c>
      <c r="V489" s="232" t="e">
        <f t="shared" si="31"/>
        <v>#N/A</v>
      </c>
      <c r="W489" s="245" t="e">
        <f>VLOOKUP(E489,'PC Receitas'!$AZ$4:$BB$27,3,FALSE)</f>
        <v>#N/A</v>
      </c>
    </row>
    <row r="490" spans="1:23" ht="19.5" customHeight="1" thickTop="1" thickBot="1" x14ac:dyDescent="0.3">
      <c r="A490" s="209"/>
      <c r="C490" s="136"/>
      <c r="D490" s="138"/>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244" t="e">
        <f t="shared" si="32"/>
        <v>#N/A</v>
      </c>
      <c r="T490" s="232" t="e">
        <f t="shared" si="29"/>
        <v>#N/A</v>
      </c>
      <c r="U490" s="232" t="e">
        <f t="shared" si="30"/>
        <v>#N/A</v>
      </c>
      <c r="V490" s="232" t="e">
        <f t="shared" si="31"/>
        <v>#N/A</v>
      </c>
      <c r="W490" s="245" t="e">
        <f>VLOOKUP(E490,'PC Receitas'!$AZ$4:$BB$27,3,FALSE)</f>
        <v>#N/A</v>
      </c>
    </row>
    <row r="491" spans="1:23" ht="19.5" customHeight="1" thickTop="1" thickBot="1" x14ac:dyDescent="0.3">
      <c r="A491" s="209"/>
      <c r="C491" s="136"/>
      <c r="D491" s="138"/>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244" t="e">
        <f t="shared" si="32"/>
        <v>#N/A</v>
      </c>
      <c r="T491" s="232" t="e">
        <f t="shared" si="29"/>
        <v>#N/A</v>
      </c>
      <c r="U491" s="232" t="e">
        <f t="shared" si="30"/>
        <v>#N/A</v>
      </c>
      <c r="V491" s="232" t="e">
        <f t="shared" si="31"/>
        <v>#N/A</v>
      </c>
      <c r="W491" s="245" t="e">
        <f>VLOOKUP(E491,'PC Receitas'!$AZ$4:$BB$27,3,FALSE)</f>
        <v>#N/A</v>
      </c>
    </row>
    <row r="492" spans="1:23" ht="19.5" customHeight="1" thickTop="1" thickBot="1" x14ac:dyDescent="0.3">
      <c r="A492" s="209"/>
      <c r="C492" s="136"/>
      <c r="D492" s="138"/>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244" t="e">
        <f t="shared" si="32"/>
        <v>#N/A</v>
      </c>
      <c r="T492" s="232" t="e">
        <f t="shared" si="29"/>
        <v>#N/A</v>
      </c>
      <c r="U492" s="232" t="e">
        <f t="shared" si="30"/>
        <v>#N/A</v>
      </c>
      <c r="V492" s="232" t="e">
        <f t="shared" si="31"/>
        <v>#N/A</v>
      </c>
      <c r="W492" s="245" t="e">
        <f>VLOOKUP(E492,'PC Receitas'!$AZ$4:$BB$27,3,FALSE)</f>
        <v>#N/A</v>
      </c>
    </row>
    <row r="493" spans="1:23" ht="19.5" customHeight="1" thickTop="1" thickBot="1" x14ac:dyDescent="0.3">
      <c r="A493" s="209"/>
      <c r="C493" s="136"/>
      <c r="D493" s="138"/>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244" t="e">
        <f t="shared" si="32"/>
        <v>#N/A</v>
      </c>
      <c r="T493" s="232" t="e">
        <f t="shared" si="29"/>
        <v>#N/A</v>
      </c>
      <c r="U493" s="232" t="e">
        <f t="shared" si="30"/>
        <v>#N/A</v>
      </c>
      <c r="V493" s="232" t="e">
        <f t="shared" si="31"/>
        <v>#N/A</v>
      </c>
      <c r="W493" s="245" t="e">
        <f>VLOOKUP(E493,'PC Receitas'!$AZ$4:$BB$27,3,FALSE)</f>
        <v>#N/A</v>
      </c>
    </row>
    <row r="494" spans="1:23" ht="19.5" customHeight="1" thickTop="1" thickBot="1" x14ac:dyDescent="0.3">
      <c r="A494" s="209"/>
      <c r="C494" s="136"/>
      <c r="D494" s="138"/>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244" t="e">
        <f t="shared" si="32"/>
        <v>#N/A</v>
      </c>
      <c r="T494" s="232" t="e">
        <f t="shared" si="29"/>
        <v>#N/A</v>
      </c>
      <c r="U494" s="232" t="e">
        <f t="shared" si="30"/>
        <v>#N/A</v>
      </c>
      <c r="V494" s="232" t="e">
        <f t="shared" si="31"/>
        <v>#N/A</v>
      </c>
      <c r="W494" s="245" t="e">
        <f>VLOOKUP(E494,'PC Receitas'!$AZ$4:$BB$27,3,FALSE)</f>
        <v>#N/A</v>
      </c>
    </row>
    <row r="495" spans="1:23" ht="19.5" customHeight="1" thickTop="1" thickBot="1" x14ac:dyDescent="0.3">
      <c r="A495" s="209"/>
      <c r="C495" s="136"/>
      <c r="D495" s="138"/>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244" t="e">
        <f t="shared" si="32"/>
        <v>#N/A</v>
      </c>
      <c r="T495" s="232" t="e">
        <f t="shared" si="29"/>
        <v>#N/A</v>
      </c>
      <c r="U495" s="232" t="e">
        <f t="shared" si="30"/>
        <v>#N/A</v>
      </c>
      <c r="V495" s="232" t="e">
        <f t="shared" si="31"/>
        <v>#N/A</v>
      </c>
      <c r="W495" s="245" t="e">
        <f>VLOOKUP(E495,'PC Receitas'!$AZ$4:$BB$27,3,FALSE)</f>
        <v>#N/A</v>
      </c>
    </row>
    <row r="496" spans="1:23" ht="19.5" customHeight="1" thickTop="1" thickBot="1" x14ac:dyDescent="0.3">
      <c r="A496" s="209"/>
      <c r="C496" s="136"/>
      <c r="D496" s="138"/>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244" t="e">
        <f t="shared" si="32"/>
        <v>#N/A</v>
      </c>
      <c r="T496" s="232" t="e">
        <f t="shared" si="29"/>
        <v>#N/A</v>
      </c>
      <c r="U496" s="232" t="e">
        <f t="shared" si="30"/>
        <v>#N/A</v>
      </c>
      <c r="V496" s="232" t="e">
        <f t="shared" si="31"/>
        <v>#N/A</v>
      </c>
      <c r="W496" s="245" t="e">
        <f>VLOOKUP(E496,'PC Receitas'!$AZ$4:$BB$27,3,FALSE)</f>
        <v>#N/A</v>
      </c>
    </row>
    <row r="497" spans="1:23" ht="19.5" customHeight="1" thickTop="1" thickBot="1" x14ac:dyDescent="0.3">
      <c r="A497" s="209"/>
      <c r="C497" s="136"/>
      <c r="D497" s="138"/>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244" t="e">
        <f t="shared" si="32"/>
        <v>#N/A</v>
      </c>
      <c r="T497" s="232" t="e">
        <f t="shared" si="29"/>
        <v>#N/A</v>
      </c>
      <c r="U497" s="232" t="e">
        <f t="shared" si="30"/>
        <v>#N/A</v>
      </c>
      <c r="V497" s="232" t="e">
        <f t="shared" si="31"/>
        <v>#N/A</v>
      </c>
      <c r="W497" s="245" t="e">
        <f>VLOOKUP(E497,'PC Receitas'!$AZ$4:$BB$27,3,FALSE)</f>
        <v>#N/A</v>
      </c>
    </row>
    <row r="498" spans="1:23" ht="19.5" customHeight="1" thickTop="1" thickBot="1" x14ac:dyDescent="0.3">
      <c r="A498" s="209"/>
      <c r="C498" s="136"/>
      <c r="D498" s="138"/>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244" t="e">
        <f t="shared" si="32"/>
        <v>#N/A</v>
      </c>
      <c r="T498" s="232" t="e">
        <f t="shared" si="29"/>
        <v>#N/A</v>
      </c>
      <c r="U498" s="232" t="e">
        <f t="shared" si="30"/>
        <v>#N/A</v>
      </c>
      <c r="V498" s="232" t="e">
        <f t="shared" si="31"/>
        <v>#N/A</v>
      </c>
      <c r="W498" s="245" t="e">
        <f>VLOOKUP(E498,'PC Receitas'!$AZ$4:$BB$27,3,FALSE)</f>
        <v>#N/A</v>
      </c>
    </row>
    <row r="499" spans="1:23" ht="19.5" customHeight="1" thickTop="1" thickBot="1" x14ac:dyDescent="0.3">
      <c r="A499" s="209"/>
      <c r="C499" s="136"/>
      <c r="D499" s="138"/>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244" t="e">
        <f t="shared" si="32"/>
        <v>#N/A</v>
      </c>
      <c r="T499" s="232" t="e">
        <f t="shared" si="29"/>
        <v>#N/A</v>
      </c>
      <c r="U499" s="232" t="e">
        <f t="shared" si="30"/>
        <v>#N/A</v>
      </c>
      <c r="V499" s="232" t="e">
        <f t="shared" si="31"/>
        <v>#N/A</v>
      </c>
      <c r="W499" s="245" t="e">
        <f>VLOOKUP(E499,'PC Receitas'!$AZ$4:$BB$27,3,FALSE)</f>
        <v>#N/A</v>
      </c>
    </row>
    <row r="500" spans="1:23" ht="19.5" customHeight="1" thickTop="1" thickBot="1" x14ac:dyDescent="0.3">
      <c r="A500" s="209"/>
      <c r="C500" s="136"/>
      <c r="D500" s="138"/>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244" t="e">
        <f t="shared" si="32"/>
        <v>#N/A</v>
      </c>
      <c r="T500" s="232" t="e">
        <f t="shared" si="29"/>
        <v>#N/A</v>
      </c>
      <c r="U500" s="232" t="e">
        <f t="shared" si="30"/>
        <v>#N/A</v>
      </c>
      <c r="V500" s="232" t="e">
        <f t="shared" si="31"/>
        <v>#N/A</v>
      </c>
      <c r="W500" s="245" t="e">
        <f>VLOOKUP(E500,'PC Receitas'!$AZ$4:$BB$27,3,FALSE)</f>
        <v>#N/A</v>
      </c>
    </row>
    <row r="501" spans="1:23" ht="19.5" customHeight="1" thickTop="1" thickBot="1" x14ac:dyDescent="0.3">
      <c r="A501" s="209"/>
      <c r="C501" s="136"/>
      <c r="D501" s="138"/>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244" t="e">
        <f t="shared" si="32"/>
        <v>#N/A</v>
      </c>
      <c r="T501" s="232" t="e">
        <f t="shared" si="29"/>
        <v>#N/A</v>
      </c>
      <c r="U501" s="232" t="e">
        <f t="shared" si="30"/>
        <v>#N/A</v>
      </c>
      <c r="V501" s="232" t="e">
        <f t="shared" si="31"/>
        <v>#N/A</v>
      </c>
      <c r="W501" s="245" t="e">
        <f>VLOOKUP(E501,'PC Receitas'!$AZ$4:$BB$27,3,FALSE)</f>
        <v>#N/A</v>
      </c>
    </row>
    <row r="502" spans="1:23" ht="19.5" customHeight="1" thickTop="1" thickBot="1" x14ac:dyDescent="0.3">
      <c r="A502" s="209"/>
      <c r="C502" s="136"/>
      <c r="D502" s="138"/>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244" t="e">
        <f t="shared" si="32"/>
        <v>#N/A</v>
      </c>
      <c r="T502" s="232" t="e">
        <f t="shared" si="29"/>
        <v>#N/A</v>
      </c>
      <c r="U502" s="232" t="e">
        <f t="shared" si="30"/>
        <v>#N/A</v>
      </c>
      <c r="V502" s="232" t="e">
        <f t="shared" si="31"/>
        <v>#N/A</v>
      </c>
      <c r="W502" s="245" t="e">
        <f>VLOOKUP(E502,'PC Receitas'!$AZ$4:$BB$27,3,FALSE)</f>
        <v>#N/A</v>
      </c>
    </row>
    <row r="503" spans="1:23" ht="19.5" customHeight="1" thickTop="1" thickBot="1" x14ac:dyDescent="0.3">
      <c r="A503" s="209"/>
      <c r="C503" s="136"/>
      <c r="D503" s="138"/>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244" t="e">
        <f t="shared" si="32"/>
        <v>#N/A</v>
      </c>
      <c r="T503" s="232" t="e">
        <f t="shared" si="29"/>
        <v>#N/A</v>
      </c>
      <c r="U503" s="232" t="e">
        <f t="shared" si="30"/>
        <v>#N/A</v>
      </c>
      <c r="V503" s="232" t="e">
        <f t="shared" si="31"/>
        <v>#N/A</v>
      </c>
      <c r="W503" s="245" t="e">
        <f>VLOOKUP(E503,'PC Receitas'!$AZ$4:$BB$27,3,FALSE)</f>
        <v>#N/A</v>
      </c>
    </row>
    <row r="504" spans="1:23" ht="19.5" customHeight="1" thickTop="1" thickBot="1" x14ac:dyDescent="0.3">
      <c r="A504" s="209"/>
      <c r="C504" s="136"/>
      <c r="D504" s="138"/>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244" t="e">
        <f t="shared" si="32"/>
        <v>#N/A</v>
      </c>
      <c r="T504" s="232" t="e">
        <f t="shared" si="29"/>
        <v>#N/A</v>
      </c>
      <c r="U504" s="232" t="e">
        <f t="shared" si="30"/>
        <v>#N/A</v>
      </c>
      <c r="V504" s="232" t="e">
        <f t="shared" si="31"/>
        <v>#N/A</v>
      </c>
      <c r="W504" s="245" t="e">
        <f>VLOOKUP(E504,'PC Receitas'!$AZ$4:$BB$27,3,FALSE)</f>
        <v>#N/A</v>
      </c>
    </row>
    <row r="505" spans="1:23" ht="19.5" customHeight="1" thickTop="1" thickBot="1" x14ac:dyDescent="0.3">
      <c r="A505" s="209"/>
      <c r="C505" s="136"/>
      <c r="D505" s="138"/>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244" t="e">
        <f t="shared" si="32"/>
        <v>#N/A</v>
      </c>
      <c r="T505" s="232" t="e">
        <f t="shared" si="29"/>
        <v>#N/A</v>
      </c>
      <c r="U505" s="232" t="e">
        <f t="shared" si="30"/>
        <v>#N/A</v>
      </c>
      <c r="V505" s="232" t="e">
        <f t="shared" si="31"/>
        <v>#N/A</v>
      </c>
      <c r="W505" s="245" t="e">
        <f>VLOOKUP(E505,'PC Receitas'!$AZ$4:$BB$27,3,FALSE)</f>
        <v>#N/A</v>
      </c>
    </row>
    <row r="506" spans="1:23" ht="19.5" customHeight="1" thickTop="1" thickBot="1" x14ac:dyDescent="0.3">
      <c r="A506" s="209"/>
      <c r="C506" s="136"/>
      <c r="D506" s="138"/>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244" t="e">
        <f t="shared" si="32"/>
        <v>#N/A</v>
      </c>
      <c r="T506" s="232" t="e">
        <f t="shared" si="29"/>
        <v>#N/A</v>
      </c>
      <c r="U506" s="232" t="e">
        <f t="shared" si="30"/>
        <v>#N/A</v>
      </c>
      <c r="V506" s="232" t="e">
        <f t="shared" si="31"/>
        <v>#N/A</v>
      </c>
      <c r="W506" s="245" t="e">
        <f>VLOOKUP(E506,'PC Receitas'!$AZ$4:$BB$27,3,FALSE)</f>
        <v>#N/A</v>
      </c>
    </row>
    <row r="507" spans="1:23" ht="19.5" customHeight="1" thickTop="1" thickBot="1" x14ac:dyDescent="0.3">
      <c r="A507" s="209"/>
      <c r="C507" s="136"/>
      <c r="D507" s="138"/>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244" t="e">
        <f t="shared" si="32"/>
        <v>#N/A</v>
      </c>
      <c r="T507" s="232" t="e">
        <f t="shared" si="29"/>
        <v>#N/A</v>
      </c>
      <c r="U507" s="232" t="e">
        <f t="shared" si="30"/>
        <v>#N/A</v>
      </c>
      <c r="V507" s="232" t="e">
        <f t="shared" si="31"/>
        <v>#N/A</v>
      </c>
      <c r="W507" s="245" t="e">
        <f>VLOOKUP(E507,'PC Receitas'!$AZ$4:$BB$27,3,FALSE)</f>
        <v>#N/A</v>
      </c>
    </row>
    <row r="508" spans="1:23" ht="19.5" customHeight="1" thickTop="1" thickBot="1" x14ac:dyDescent="0.3">
      <c r="A508" s="209"/>
      <c r="C508" s="136"/>
      <c r="D508" s="138"/>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244" t="e">
        <f t="shared" si="32"/>
        <v>#N/A</v>
      </c>
      <c r="T508" s="232" t="e">
        <f t="shared" si="29"/>
        <v>#N/A</v>
      </c>
      <c r="U508" s="232" t="e">
        <f t="shared" si="30"/>
        <v>#N/A</v>
      </c>
      <c r="V508" s="232" t="e">
        <f t="shared" si="31"/>
        <v>#N/A</v>
      </c>
      <c r="W508" s="245" t="e">
        <f>VLOOKUP(E508,'PC Receitas'!$AZ$4:$BB$27,3,FALSE)</f>
        <v>#N/A</v>
      </c>
    </row>
    <row r="509" spans="1:23" ht="19.5" customHeight="1" thickTop="1" thickBot="1" x14ac:dyDescent="0.3">
      <c r="A509" s="209"/>
      <c r="C509" s="136"/>
      <c r="D509" s="138"/>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244" t="e">
        <f t="shared" si="32"/>
        <v>#N/A</v>
      </c>
      <c r="T509" s="232" t="e">
        <f t="shared" si="29"/>
        <v>#N/A</v>
      </c>
      <c r="U509" s="232" t="e">
        <f t="shared" si="30"/>
        <v>#N/A</v>
      </c>
      <c r="V509" s="232" t="e">
        <f t="shared" si="31"/>
        <v>#N/A</v>
      </c>
      <c r="W509" s="245" t="e">
        <f>VLOOKUP(E509,'PC Receitas'!$AZ$4:$BB$27,3,FALSE)</f>
        <v>#N/A</v>
      </c>
    </row>
    <row r="510" spans="1:23" ht="19.5" customHeight="1" thickTop="1" thickBot="1" x14ac:dyDescent="0.3">
      <c r="A510" s="209"/>
      <c r="C510" s="136"/>
      <c r="D510" s="138"/>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244" t="e">
        <f t="shared" si="32"/>
        <v>#N/A</v>
      </c>
      <c r="T510" s="232" t="e">
        <f t="shared" si="29"/>
        <v>#N/A</v>
      </c>
      <c r="U510" s="232" t="e">
        <f t="shared" si="30"/>
        <v>#N/A</v>
      </c>
      <c r="V510" s="232" t="e">
        <f t="shared" si="31"/>
        <v>#N/A</v>
      </c>
      <c r="W510" s="245" t="e">
        <f>VLOOKUP(E510,'PC Receitas'!$AZ$4:$BB$27,3,FALSE)</f>
        <v>#N/A</v>
      </c>
    </row>
    <row r="511" spans="1:23" ht="19.5" customHeight="1" thickTop="1" thickBot="1" x14ac:dyDescent="0.3">
      <c r="A511" s="209"/>
      <c r="C511" s="136"/>
      <c r="D511" s="138"/>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244" t="e">
        <f t="shared" si="32"/>
        <v>#N/A</v>
      </c>
      <c r="T511" s="232" t="e">
        <f t="shared" si="29"/>
        <v>#N/A</v>
      </c>
      <c r="U511" s="232" t="e">
        <f t="shared" si="30"/>
        <v>#N/A</v>
      </c>
      <c r="V511" s="232" t="e">
        <f t="shared" si="31"/>
        <v>#N/A</v>
      </c>
      <c r="W511" s="245" t="e">
        <f>VLOOKUP(E511,'PC Receitas'!$AZ$4:$BB$27,3,FALSE)</f>
        <v>#N/A</v>
      </c>
    </row>
    <row r="512" spans="1:23" ht="19.5" customHeight="1" thickTop="1" thickBot="1" x14ac:dyDescent="0.3">
      <c r="A512" s="209"/>
      <c r="C512" s="136"/>
      <c r="D512" s="138"/>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244" t="e">
        <f t="shared" si="32"/>
        <v>#N/A</v>
      </c>
      <c r="T512" s="232" t="e">
        <f t="shared" si="29"/>
        <v>#N/A</v>
      </c>
      <c r="U512" s="232" t="e">
        <f t="shared" si="30"/>
        <v>#N/A</v>
      </c>
      <c r="V512" s="232" t="e">
        <f t="shared" si="31"/>
        <v>#N/A</v>
      </c>
      <c r="W512" s="245" t="e">
        <f>VLOOKUP(E512,'PC Receitas'!$AZ$4:$BB$27,3,FALSE)</f>
        <v>#N/A</v>
      </c>
    </row>
    <row r="513" spans="1:23" ht="19.5" customHeight="1" thickTop="1" thickBot="1" x14ac:dyDescent="0.3">
      <c r="A513" s="209"/>
      <c r="C513" s="136"/>
      <c r="D513" s="138"/>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244" t="e">
        <f t="shared" si="32"/>
        <v>#N/A</v>
      </c>
      <c r="T513" s="232" t="e">
        <f t="shared" si="29"/>
        <v>#N/A</v>
      </c>
      <c r="U513" s="232" t="e">
        <f t="shared" si="30"/>
        <v>#N/A</v>
      </c>
      <c r="V513" s="232" t="e">
        <f t="shared" si="31"/>
        <v>#N/A</v>
      </c>
      <c r="W513" s="245" t="e">
        <f>VLOOKUP(E513,'PC Receitas'!$AZ$4:$BB$27,3,FALSE)</f>
        <v>#N/A</v>
      </c>
    </row>
    <row r="514" spans="1:23" ht="19.5" customHeight="1" thickTop="1" thickBot="1" x14ac:dyDescent="0.3">
      <c r="A514" s="209"/>
      <c r="C514" s="136"/>
      <c r="D514" s="138"/>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244" t="e">
        <f t="shared" si="32"/>
        <v>#N/A</v>
      </c>
      <c r="T514" s="232" t="e">
        <f t="shared" si="29"/>
        <v>#N/A</v>
      </c>
      <c r="U514" s="232" t="e">
        <f t="shared" si="30"/>
        <v>#N/A</v>
      </c>
      <c r="V514" s="232" t="e">
        <f t="shared" si="31"/>
        <v>#N/A</v>
      </c>
      <c r="W514" s="245" t="e">
        <f>VLOOKUP(E514,'PC Receitas'!$AZ$4:$BB$27,3,FALSE)</f>
        <v>#N/A</v>
      </c>
    </row>
    <row r="515" spans="1:23" ht="19.5" customHeight="1" thickTop="1" thickBot="1" x14ac:dyDescent="0.3">
      <c r="A515" s="209"/>
      <c r="C515" s="136"/>
      <c r="D515" s="138"/>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244" t="e">
        <f t="shared" si="32"/>
        <v>#N/A</v>
      </c>
      <c r="T515" s="232" t="e">
        <f t="shared" si="29"/>
        <v>#N/A</v>
      </c>
      <c r="U515" s="232" t="e">
        <f t="shared" si="30"/>
        <v>#N/A</v>
      </c>
      <c r="V515" s="232" t="e">
        <f t="shared" si="31"/>
        <v>#N/A</v>
      </c>
      <c r="W515" s="245" t="e">
        <f>VLOOKUP(E515,'PC Receitas'!$AZ$4:$BB$27,3,FALSE)</f>
        <v>#N/A</v>
      </c>
    </row>
    <row r="516" spans="1:23" ht="19.5" customHeight="1" thickTop="1" thickBot="1" x14ac:dyDescent="0.3">
      <c r="A516" s="209"/>
      <c r="C516" s="136"/>
      <c r="D516" s="138"/>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244" t="e">
        <f t="shared" si="32"/>
        <v>#N/A</v>
      </c>
      <c r="T516" s="232" t="e">
        <f t="shared" si="29"/>
        <v>#N/A</v>
      </c>
      <c r="U516" s="232" t="e">
        <f t="shared" si="30"/>
        <v>#N/A</v>
      </c>
      <c r="V516" s="232" t="e">
        <f t="shared" si="31"/>
        <v>#N/A</v>
      </c>
      <c r="W516" s="245" t="e">
        <f>VLOOKUP(E516,'PC Receitas'!$AZ$4:$BB$27,3,FALSE)</f>
        <v>#N/A</v>
      </c>
    </row>
    <row r="517" spans="1:23" ht="19.5" customHeight="1" thickTop="1" thickBot="1" x14ac:dyDescent="0.3">
      <c r="A517" s="209"/>
      <c r="C517" s="136"/>
      <c r="D517" s="138"/>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244" t="e">
        <f t="shared" si="32"/>
        <v>#N/A</v>
      </c>
      <c r="T517" s="232" t="e">
        <f t="shared" si="29"/>
        <v>#N/A</v>
      </c>
      <c r="U517" s="232" t="e">
        <f t="shared" si="30"/>
        <v>#N/A</v>
      </c>
      <c r="V517" s="232" t="e">
        <f t="shared" si="31"/>
        <v>#N/A</v>
      </c>
      <c r="W517" s="245" t="e">
        <f>VLOOKUP(E517,'PC Receitas'!$AZ$4:$BB$27,3,FALSE)</f>
        <v>#N/A</v>
      </c>
    </row>
    <row r="518" spans="1:23" ht="19.5" customHeight="1" thickTop="1" thickBot="1" x14ac:dyDescent="0.3">
      <c r="A518" s="209"/>
      <c r="C518" s="136"/>
      <c r="D518" s="138"/>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244" t="e">
        <f t="shared" si="32"/>
        <v>#N/A</v>
      </c>
      <c r="T518" s="232" t="e">
        <f t="shared" ref="T518:T581" si="33">IF(W518="DESPESAS_COM_PRODUTOS","Despesa",IF(W518="DESPESAS_COM_SERVICOS","Despesa",IF(W518="DESPESAS_NAO_OPERACIONAIS","Despesa","")))</f>
        <v>#N/A</v>
      </c>
      <c r="U518" s="232" t="e">
        <f t="shared" ref="U518:U581" si="34">IF(W518="RECEITAS_COM_PRODUTO","Receita",IF(W518="RECEITAS_COM_SERVICOS","Receita",IF(W518="RECEITAS_NAO_OPERACIONAIS","Receita",IF(W518="RECEITA_4","Receita",IF(W518="RECEITA_5","Receita",IF(W518="RECEITA_6","Receita",IF(W518="RECEITA_7","Receita",IF(W518="RECEITA_8","Receita",IF(W518="RECEITA_9","Receita",IF(W518="RECEITA_10","Receita",IF(W518="RECEITA_11","Receita",IF(W518="RECEITA_12","Receita",""))))))))))))</f>
        <v>#N/A</v>
      </c>
      <c r="V518" s="232" t="e">
        <f t="shared" ref="V518:V581" si="35">IF(S518&lt;&gt;"",S518,IF(T518&lt;&gt;"",T518,IF(U518&lt;&gt;"",U518,"")))</f>
        <v>#N/A</v>
      </c>
      <c r="W518" s="245" t="e">
        <f>VLOOKUP(E518,'PC Receitas'!$AZ$4:$BB$27,3,FALSE)</f>
        <v>#N/A</v>
      </c>
    </row>
    <row r="519" spans="1:23" ht="19.5" customHeight="1" thickTop="1" thickBot="1" x14ac:dyDescent="0.3">
      <c r="A519" s="209"/>
      <c r="C519" s="136"/>
      <c r="D519" s="138"/>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244" t="e">
        <f t="shared" si="32"/>
        <v>#N/A</v>
      </c>
      <c r="T519" s="232" t="e">
        <f t="shared" si="33"/>
        <v>#N/A</v>
      </c>
      <c r="U519" s="232" t="e">
        <f t="shared" si="34"/>
        <v>#N/A</v>
      </c>
      <c r="V519" s="232" t="e">
        <f t="shared" si="35"/>
        <v>#N/A</v>
      </c>
      <c r="W519" s="245" t="e">
        <f>VLOOKUP(E519,'PC Receitas'!$AZ$4:$BB$27,3,FALSE)</f>
        <v>#N/A</v>
      </c>
    </row>
    <row r="520" spans="1:23" ht="19.5" customHeight="1" thickTop="1" thickBot="1" x14ac:dyDescent="0.3">
      <c r="A520" s="209"/>
      <c r="C520" s="136"/>
      <c r="D520" s="138"/>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244" t="e">
        <f t="shared" si="32"/>
        <v>#N/A</v>
      </c>
      <c r="T520" s="232" t="e">
        <f t="shared" si="33"/>
        <v>#N/A</v>
      </c>
      <c r="U520" s="232" t="e">
        <f t="shared" si="34"/>
        <v>#N/A</v>
      </c>
      <c r="V520" s="232" t="e">
        <f t="shared" si="35"/>
        <v>#N/A</v>
      </c>
      <c r="W520" s="245" t="e">
        <f>VLOOKUP(E520,'PC Receitas'!$AZ$4:$BB$27,3,FALSE)</f>
        <v>#N/A</v>
      </c>
    </row>
    <row r="521" spans="1:23" ht="19.5" customHeight="1" thickTop="1" thickBot="1" x14ac:dyDescent="0.3">
      <c r="A521" s="209"/>
      <c r="C521" s="136"/>
      <c r="D521" s="138"/>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244" t="e">
        <f t="shared" si="32"/>
        <v>#N/A</v>
      </c>
      <c r="T521" s="232" t="e">
        <f t="shared" si="33"/>
        <v>#N/A</v>
      </c>
      <c r="U521" s="232" t="e">
        <f t="shared" si="34"/>
        <v>#N/A</v>
      </c>
      <c r="V521" s="232" t="e">
        <f t="shared" si="35"/>
        <v>#N/A</v>
      </c>
      <c r="W521" s="245" t="e">
        <f>VLOOKUP(E521,'PC Receitas'!$AZ$4:$BB$27,3,FALSE)</f>
        <v>#N/A</v>
      </c>
    </row>
    <row r="522" spans="1:23" ht="19.5" customHeight="1" thickTop="1" thickBot="1" x14ac:dyDescent="0.3">
      <c r="A522" s="209"/>
      <c r="C522" s="136"/>
      <c r="D522" s="138"/>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244" t="e">
        <f t="shared" si="32"/>
        <v>#N/A</v>
      </c>
      <c r="T522" s="232" t="e">
        <f t="shared" si="33"/>
        <v>#N/A</v>
      </c>
      <c r="U522" s="232" t="e">
        <f t="shared" si="34"/>
        <v>#N/A</v>
      </c>
      <c r="V522" s="232" t="e">
        <f t="shared" si="35"/>
        <v>#N/A</v>
      </c>
      <c r="W522" s="245" t="e">
        <f>VLOOKUP(E522,'PC Receitas'!$AZ$4:$BB$27,3,FALSE)</f>
        <v>#N/A</v>
      </c>
    </row>
    <row r="523" spans="1:23" ht="19.5" customHeight="1" thickTop="1" thickBot="1" x14ac:dyDescent="0.3">
      <c r="A523" s="209"/>
      <c r="C523" s="136"/>
      <c r="D523" s="138"/>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244" t="e">
        <f t="shared" si="32"/>
        <v>#N/A</v>
      </c>
      <c r="T523" s="232" t="e">
        <f t="shared" si="33"/>
        <v>#N/A</v>
      </c>
      <c r="U523" s="232" t="e">
        <f t="shared" si="34"/>
        <v>#N/A</v>
      </c>
      <c r="V523" s="232" t="e">
        <f t="shared" si="35"/>
        <v>#N/A</v>
      </c>
      <c r="W523" s="245" t="e">
        <f>VLOOKUP(E523,'PC Receitas'!$AZ$4:$BB$27,3,FALSE)</f>
        <v>#N/A</v>
      </c>
    </row>
    <row r="524" spans="1:23" ht="19.5" customHeight="1" thickTop="1" thickBot="1" x14ac:dyDescent="0.3">
      <c r="A524" s="209"/>
      <c r="C524" s="136"/>
      <c r="D524" s="138"/>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244" t="e">
        <f t="shared" si="32"/>
        <v>#N/A</v>
      </c>
      <c r="T524" s="232" t="e">
        <f t="shared" si="33"/>
        <v>#N/A</v>
      </c>
      <c r="U524" s="232" t="e">
        <f t="shared" si="34"/>
        <v>#N/A</v>
      </c>
      <c r="V524" s="232" t="e">
        <f t="shared" si="35"/>
        <v>#N/A</v>
      </c>
      <c r="W524" s="245" t="e">
        <f>VLOOKUP(E524,'PC Receitas'!$AZ$4:$BB$27,3,FALSE)</f>
        <v>#N/A</v>
      </c>
    </row>
    <row r="525" spans="1:23" ht="19.5" customHeight="1" thickTop="1" thickBot="1" x14ac:dyDescent="0.3">
      <c r="A525" s="209"/>
      <c r="C525" s="136"/>
      <c r="D525" s="138"/>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244" t="e">
        <f t="shared" si="32"/>
        <v>#N/A</v>
      </c>
      <c r="T525" s="232" t="e">
        <f t="shared" si="33"/>
        <v>#N/A</v>
      </c>
      <c r="U525" s="232" t="e">
        <f t="shared" si="34"/>
        <v>#N/A</v>
      </c>
      <c r="V525" s="232" t="e">
        <f t="shared" si="35"/>
        <v>#N/A</v>
      </c>
      <c r="W525" s="245" t="e">
        <f>VLOOKUP(E525,'PC Receitas'!$AZ$4:$BB$27,3,FALSE)</f>
        <v>#N/A</v>
      </c>
    </row>
    <row r="526" spans="1:23" ht="19.5" customHeight="1" thickTop="1" thickBot="1" x14ac:dyDescent="0.3">
      <c r="A526" s="209"/>
      <c r="C526" s="136"/>
      <c r="D526" s="138"/>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244" t="e">
        <f t="shared" si="32"/>
        <v>#N/A</v>
      </c>
      <c r="T526" s="232" t="e">
        <f t="shared" si="33"/>
        <v>#N/A</v>
      </c>
      <c r="U526" s="232" t="e">
        <f t="shared" si="34"/>
        <v>#N/A</v>
      </c>
      <c r="V526" s="232" t="e">
        <f t="shared" si="35"/>
        <v>#N/A</v>
      </c>
      <c r="W526" s="245" t="e">
        <f>VLOOKUP(E526,'PC Receitas'!$AZ$4:$BB$27,3,FALSE)</f>
        <v>#N/A</v>
      </c>
    </row>
    <row r="527" spans="1:23" ht="19.5" customHeight="1" thickTop="1" thickBot="1" x14ac:dyDescent="0.3">
      <c r="A527" s="209"/>
      <c r="C527" s="136"/>
      <c r="D527" s="138"/>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244" t="e">
        <f t="shared" si="32"/>
        <v>#N/A</v>
      </c>
      <c r="T527" s="232" t="e">
        <f t="shared" si="33"/>
        <v>#N/A</v>
      </c>
      <c r="U527" s="232" t="e">
        <f t="shared" si="34"/>
        <v>#N/A</v>
      </c>
      <c r="V527" s="232" t="e">
        <f t="shared" si="35"/>
        <v>#N/A</v>
      </c>
      <c r="W527" s="245" t="e">
        <f>VLOOKUP(E527,'PC Receitas'!$AZ$4:$BB$27,3,FALSE)</f>
        <v>#N/A</v>
      </c>
    </row>
    <row r="528" spans="1:23" ht="19.5" customHeight="1" thickTop="1" thickBot="1" x14ac:dyDescent="0.3">
      <c r="A528" s="209"/>
      <c r="C528" s="136"/>
      <c r="D528" s="138"/>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244" t="e">
        <f t="shared" si="32"/>
        <v>#N/A</v>
      </c>
      <c r="T528" s="232" t="e">
        <f t="shared" si="33"/>
        <v>#N/A</v>
      </c>
      <c r="U528" s="232" t="e">
        <f t="shared" si="34"/>
        <v>#N/A</v>
      </c>
      <c r="V528" s="232" t="e">
        <f t="shared" si="35"/>
        <v>#N/A</v>
      </c>
      <c r="W528" s="245" t="e">
        <f>VLOOKUP(E528,'PC Receitas'!$AZ$4:$BB$27,3,FALSE)</f>
        <v>#N/A</v>
      </c>
    </row>
    <row r="529" spans="1:23" ht="19.5" customHeight="1" thickTop="1" thickBot="1" x14ac:dyDescent="0.3">
      <c r="A529" s="209"/>
      <c r="C529" s="136"/>
      <c r="D529" s="138"/>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244" t="e">
        <f t="shared" si="32"/>
        <v>#N/A</v>
      </c>
      <c r="T529" s="232" t="e">
        <f t="shared" si="33"/>
        <v>#N/A</v>
      </c>
      <c r="U529" s="232" t="e">
        <f t="shared" si="34"/>
        <v>#N/A</v>
      </c>
      <c r="V529" s="232" t="e">
        <f t="shared" si="35"/>
        <v>#N/A</v>
      </c>
      <c r="W529" s="245" t="e">
        <f>VLOOKUP(E529,'PC Receitas'!$AZ$4:$BB$27,3,FALSE)</f>
        <v>#N/A</v>
      </c>
    </row>
    <row r="530" spans="1:23" ht="19.5" customHeight="1" thickTop="1" thickBot="1" x14ac:dyDescent="0.3">
      <c r="A530" s="209"/>
      <c r="C530" s="136"/>
      <c r="D530" s="138"/>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244" t="e">
        <f t="shared" si="32"/>
        <v>#N/A</v>
      </c>
      <c r="T530" s="232" t="e">
        <f t="shared" si="33"/>
        <v>#N/A</v>
      </c>
      <c r="U530" s="232" t="e">
        <f t="shared" si="34"/>
        <v>#N/A</v>
      </c>
      <c r="V530" s="232" t="e">
        <f t="shared" si="35"/>
        <v>#N/A</v>
      </c>
      <c r="W530" s="245" t="e">
        <f>VLOOKUP(E530,'PC Receitas'!$AZ$4:$BB$27,3,FALSE)</f>
        <v>#N/A</v>
      </c>
    </row>
    <row r="531" spans="1:23" ht="19.5" customHeight="1" thickTop="1" thickBot="1" x14ac:dyDescent="0.3">
      <c r="A531" s="209"/>
      <c r="C531" s="136"/>
      <c r="D531" s="138"/>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244" t="e">
        <f t="shared" si="32"/>
        <v>#N/A</v>
      </c>
      <c r="T531" s="232" t="e">
        <f t="shared" si="33"/>
        <v>#N/A</v>
      </c>
      <c r="U531" s="232" t="e">
        <f t="shared" si="34"/>
        <v>#N/A</v>
      </c>
      <c r="V531" s="232" t="e">
        <f t="shared" si="35"/>
        <v>#N/A</v>
      </c>
      <c r="W531" s="245" t="e">
        <f>VLOOKUP(E531,'PC Receitas'!$AZ$4:$BB$27,3,FALSE)</f>
        <v>#N/A</v>
      </c>
    </row>
    <row r="532" spans="1:23" ht="19.5" customHeight="1" thickTop="1" thickBot="1" x14ac:dyDescent="0.3">
      <c r="A532" s="209"/>
      <c r="C532" s="136"/>
      <c r="D532" s="138"/>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244" t="e">
        <f t="shared" si="32"/>
        <v>#N/A</v>
      </c>
      <c r="T532" s="232" t="e">
        <f t="shared" si="33"/>
        <v>#N/A</v>
      </c>
      <c r="U532" s="232" t="e">
        <f t="shared" si="34"/>
        <v>#N/A</v>
      </c>
      <c r="V532" s="232" t="e">
        <f t="shared" si="35"/>
        <v>#N/A</v>
      </c>
      <c r="W532" s="245" t="e">
        <f>VLOOKUP(E532,'PC Receitas'!$AZ$4:$BB$27,3,FALSE)</f>
        <v>#N/A</v>
      </c>
    </row>
    <row r="533" spans="1:23" ht="19.5" customHeight="1" thickTop="1" thickBot="1" x14ac:dyDescent="0.3">
      <c r="A533" s="209"/>
      <c r="C533" s="136"/>
      <c r="D533" s="138"/>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244" t="e">
        <f t="shared" si="32"/>
        <v>#N/A</v>
      </c>
      <c r="T533" s="232" t="e">
        <f t="shared" si="33"/>
        <v>#N/A</v>
      </c>
      <c r="U533" s="232" t="e">
        <f t="shared" si="34"/>
        <v>#N/A</v>
      </c>
      <c r="V533" s="232" t="e">
        <f t="shared" si="35"/>
        <v>#N/A</v>
      </c>
      <c r="W533" s="245" t="e">
        <f>VLOOKUP(E533,'PC Receitas'!$AZ$4:$BB$27,3,FALSE)</f>
        <v>#N/A</v>
      </c>
    </row>
    <row r="534" spans="1:23" ht="19.5" customHeight="1" thickTop="1" thickBot="1" x14ac:dyDescent="0.3">
      <c r="A534" s="209"/>
      <c r="C534" s="136"/>
      <c r="D534" s="138"/>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244" t="e">
        <f t="shared" si="32"/>
        <v>#N/A</v>
      </c>
      <c r="T534" s="232" t="e">
        <f t="shared" si="33"/>
        <v>#N/A</v>
      </c>
      <c r="U534" s="232" t="e">
        <f t="shared" si="34"/>
        <v>#N/A</v>
      </c>
      <c r="V534" s="232" t="e">
        <f t="shared" si="35"/>
        <v>#N/A</v>
      </c>
      <c r="W534" s="245" t="e">
        <f>VLOOKUP(E534,'PC Receitas'!$AZ$4:$BB$27,3,FALSE)</f>
        <v>#N/A</v>
      </c>
    </row>
    <row r="535" spans="1:23" ht="19.5" customHeight="1" thickTop="1" thickBot="1" x14ac:dyDescent="0.3">
      <c r="A535" s="209"/>
      <c r="C535" s="136"/>
      <c r="D535" s="138"/>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244" t="e">
        <f t="shared" si="32"/>
        <v>#N/A</v>
      </c>
      <c r="T535" s="232" t="e">
        <f t="shared" si="33"/>
        <v>#N/A</v>
      </c>
      <c r="U535" s="232" t="e">
        <f t="shared" si="34"/>
        <v>#N/A</v>
      </c>
      <c r="V535" s="232" t="e">
        <f t="shared" si="35"/>
        <v>#N/A</v>
      </c>
      <c r="W535" s="245" t="e">
        <f>VLOOKUP(E535,'PC Receitas'!$AZ$4:$BB$27,3,FALSE)</f>
        <v>#N/A</v>
      </c>
    </row>
    <row r="536" spans="1:23" ht="19.5" customHeight="1" thickTop="1" thickBot="1" x14ac:dyDescent="0.3">
      <c r="A536" s="209"/>
      <c r="C536" s="136"/>
      <c r="D536" s="138"/>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244" t="e">
        <f t="shared" si="32"/>
        <v>#N/A</v>
      </c>
      <c r="T536" s="232" t="e">
        <f t="shared" si="33"/>
        <v>#N/A</v>
      </c>
      <c r="U536" s="232" t="e">
        <f t="shared" si="34"/>
        <v>#N/A</v>
      </c>
      <c r="V536" s="232" t="e">
        <f t="shared" si="35"/>
        <v>#N/A</v>
      </c>
      <c r="W536" s="245" t="e">
        <f>VLOOKUP(E536,'PC Receitas'!$AZ$4:$BB$27,3,FALSE)</f>
        <v>#N/A</v>
      </c>
    </row>
    <row r="537" spans="1:23" ht="19.5" customHeight="1" thickTop="1" thickBot="1" x14ac:dyDescent="0.3">
      <c r="A537" s="209"/>
      <c r="C537" s="136"/>
      <c r="D537" s="138"/>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244" t="e">
        <f t="shared" si="32"/>
        <v>#N/A</v>
      </c>
      <c r="T537" s="232" t="e">
        <f t="shared" si="33"/>
        <v>#N/A</v>
      </c>
      <c r="U537" s="232" t="e">
        <f t="shared" si="34"/>
        <v>#N/A</v>
      </c>
      <c r="V537" s="232" t="e">
        <f t="shared" si="35"/>
        <v>#N/A</v>
      </c>
      <c r="W537" s="245" t="e">
        <f>VLOOKUP(E537,'PC Receitas'!$AZ$4:$BB$27,3,FALSE)</f>
        <v>#N/A</v>
      </c>
    </row>
    <row r="538" spans="1:23" ht="19.5" customHeight="1" thickTop="1" thickBot="1" x14ac:dyDescent="0.3">
      <c r="A538" s="209"/>
      <c r="C538" s="136"/>
      <c r="D538" s="138"/>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244" t="e">
        <f t="shared" si="32"/>
        <v>#N/A</v>
      </c>
      <c r="T538" s="232" t="e">
        <f t="shared" si="33"/>
        <v>#N/A</v>
      </c>
      <c r="U538" s="232" t="e">
        <f t="shared" si="34"/>
        <v>#N/A</v>
      </c>
      <c r="V538" s="232" t="e">
        <f t="shared" si="35"/>
        <v>#N/A</v>
      </c>
      <c r="W538" s="245" t="e">
        <f>VLOOKUP(E538,'PC Receitas'!$AZ$4:$BB$27,3,FALSE)</f>
        <v>#N/A</v>
      </c>
    </row>
    <row r="539" spans="1:23" ht="19.5" customHeight="1" thickTop="1" thickBot="1" x14ac:dyDescent="0.3">
      <c r="A539" s="209"/>
      <c r="C539" s="136"/>
      <c r="D539" s="138"/>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244" t="e">
        <f t="shared" si="32"/>
        <v>#N/A</v>
      </c>
      <c r="T539" s="232" t="e">
        <f t="shared" si="33"/>
        <v>#N/A</v>
      </c>
      <c r="U539" s="232" t="e">
        <f t="shared" si="34"/>
        <v>#N/A</v>
      </c>
      <c r="V539" s="232" t="e">
        <f t="shared" si="35"/>
        <v>#N/A</v>
      </c>
      <c r="W539" s="245" t="e">
        <f>VLOOKUP(E539,'PC Receitas'!$AZ$4:$BB$27,3,FALSE)</f>
        <v>#N/A</v>
      </c>
    </row>
    <row r="540" spans="1:23" ht="19.5" customHeight="1" thickTop="1" thickBot="1" x14ac:dyDescent="0.3">
      <c r="A540" s="209"/>
      <c r="C540" s="136"/>
      <c r="D540" s="138"/>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244" t="e">
        <f t="shared" si="32"/>
        <v>#N/A</v>
      </c>
      <c r="T540" s="232" t="e">
        <f t="shared" si="33"/>
        <v>#N/A</v>
      </c>
      <c r="U540" s="232" t="e">
        <f t="shared" si="34"/>
        <v>#N/A</v>
      </c>
      <c r="V540" s="232" t="e">
        <f t="shared" si="35"/>
        <v>#N/A</v>
      </c>
      <c r="W540" s="245" t="e">
        <f>VLOOKUP(E540,'PC Receitas'!$AZ$4:$BB$27,3,FALSE)</f>
        <v>#N/A</v>
      </c>
    </row>
    <row r="541" spans="1:23" ht="19.5" customHeight="1" thickTop="1" thickBot="1" x14ac:dyDescent="0.3">
      <c r="A541" s="209"/>
      <c r="C541" s="136"/>
      <c r="D541" s="138"/>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244" t="e">
        <f t="shared" si="32"/>
        <v>#N/A</v>
      </c>
      <c r="T541" s="232" t="e">
        <f t="shared" si="33"/>
        <v>#N/A</v>
      </c>
      <c r="U541" s="232" t="e">
        <f t="shared" si="34"/>
        <v>#N/A</v>
      </c>
      <c r="V541" s="232" t="e">
        <f t="shared" si="35"/>
        <v>#N/A</v>
      </c>
      <c r="W541" s="245" t="e">
        <f>VLOOKUP(E541,'PC Receitas'!$AZ$4:$BB$27,3,FALSE)</f>
        <v>#N/A</v>
      </c>
    </row>
    <row r="542" spans="1:23" ht="19.5" customHeight="1" thickTop="1" thickBot="1" x14ac:dyDescent="0.3">
      <c r="A542" s="209"/>
      <c r="C542" s="136"/>
      <c r="D542" s="138"/>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244" t="e">
        <f t="shared" si="32"/>
        <v>#N/A</v>
      </c>
      <c r="T542" s="232" t="e">
        <f t="shared" si="33"/>
        <v>#N/A</v>
      </c>
      <c r="U542" s="232" t="e">
        <f t="shared" si="34"/>
        <v>#N/A</v>
      </c>
      <c r="V542" s="232" t="e">
        <f t="shared" si="35"/>
        <v>#N/A</v>
      </c>
      <c r="W542" s="245" t="e">
        <f>VLOOKUP(E542,'PC Receitas'!$AZ$4:$BB$27,3,FALSE)</f>
        <v>#N/A</v>
      </c>
    </row>
    <row r="543" spans="1:23" ht="19.5" customHeight="1" thickTop="1" thickBot="1" x14ac:dyDescent="0.3">
      <c r="A543" s="209"/>
      <c r="C543" s="136"/>
      <c r="D543" s="138"/>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244" t="e">
        <f t="shared" si="32"/>
        <v>#N/A</v>
      </c>
      <c r="T543" s="232" t="e">
        <f t="shared" si="33"/>
        <v>#N/A</v>
      </c>
      <c r="U543" s="232" t="e">
        <f t="shared" si="34"/>
        <v>#N/A</v>
      </c>
      <c r="V543" s="232" t="e">
        <f t="shared" si="35"/>
        <v>#N/A</v>
      </c>
      <c r="W543" s="245" t="e">
        <f>VLOOKUP(E543,'PC Receitas'!$AZ$4:$BB$27,3,FALSE)</f>
        <v>#N/A</v>
      </c>
    </row>
    <row r="544" spans="1:23" ht="19.5" customHeight="1" thickTop="1" thickBot="1" x14ac:dyDescent="0.3">
      <c r="A544" s="209"/>
      <c r="C544" s="136"/>
      <c r="D544" s="138"/>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244" t="e">
        <f t="shared" ref="S544:S586" si="36">IF(W544="DESPESAS_COM_RH","Despesa",IF(W544="DESPESAS_OPERACIONAIS","Despesa",IF(W544="DESPESAS_DE_MARKETING","Despesa",IF(W544="IMPOSTOS","Despesa",IF(W544="INVESTIMENTOS","Despesa",IF(W544="DESPESAS_9","Despesas",IF(W544="DESPESAS_10","Despesas",IF(W544="DESPESAS_11","Despesas",IF(W544="DESPESAS_12","Despesas","")))))))))</f>
        <v>#N/A</v>
      </c>
      <c r="T544" s="232" t="e">
        <f t="shared" si="33"/>
        <v>#N/A</v>
      </c>
      <c r="U544" s="232" t="e">
        <f t="shared" si="34"/>
        <v>#N/A</v>
      </c>
      <c r="V544" s="232" t="e">
        <f t="shared" si="35"/>
        <v>#N/A</v>
      </c>
      <c r="W544" s="245" t="e">
        <f>VLOOKUP(E544,'PC Receitas'!$AZ$4:$BB$27,3,FALSE)</f>
        <v>#N/A</v>
      </c>
    </row>
    <row r="545" spans="1:23" ht="19.5" customHeight="1" thickTop="1" thickBot="1" x14ac:dyDescent="0.3">
      <c r="A545" s="209"/>
      <c r="C545" s="136"/>
      <c r="D545" s="138"/>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244" t="e">
        <f t="shared" si="36"/>
        <v>#N/A</v>
      </c>
      <c r="T545" s="232" t="e">
        <f t="shared" si="33"/>
        <v>#N/A</v>
      </c>
      <c r="U545" s="232" t="e">
        <f t="shared" si="34"/>
        <v>#N/A</v>
      </c>
      <c r="V545" s="232" t="e">
        <f t="shared" si="35"/>
        <v>#N/A</v>
      </c>
      <c r="W545" s="245" t="e">
        <f>VLOOKUP(E545,'PC Receitas'!$AZ$4:$BB$27,3,FALSE)</f>
        <v>#N/A</v>
      </c>
    </row>
    <row r="546" spans="1:23" ht="19.5" customHeight="1" thickTop="1" thickBot="1" x14ac:dyDescent="0.3">
      <c r="A546" s="209"/>
      <c r="C546" s="136"/>
      <c r="D546" s="138"/>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244" t="e">
        <f t="shared" si="36"/>
        <v>#N/A</v>
      </c>
      <c r="T546" s="232" t="e">
        <f t="shared" si="33"/>
        <v>#N/A</v>
      </c>
      <c r="U546" s="232" t="e">
        <f t="shared" si="34"/>
        <v>#N/A</v>
      </c>
      <c r="V546" s="232" t="e">
        <f t="shared" si="35"/>
        <v>#N/A</v>
      </c>
      <c r="W546" s="245" t="e">
        <f>VLOOKUP(E546,'PC Receitas'!$AZ$4:$BB$27,3,FALSE)</f>
        <v>#N/A</v>
      </c>
    </row>
    <row r="547" spans="1:23" ht="19.5" customHeight="1" thickTop="1" thickBot="1" x14ac:dyDescent="0.3">
      <c r="A547" s="209"/>
      <c r="C547" s="136"/>
      <c r="D547" s="138"/>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244" t="e">
        <f t="shared" si="36"/>
        <v>#N/A</v>
      </c>
      <c r="T547" s="232" t="e">
        <f t="shared" si="33"/>
        <v>#N/A</v>
      </c>
      <c r="U547" s="232" t="e">
        <f t="shared" si="34"/>
        <v>#N/A</v>
      </c>
      <c r="V547" s="232" t="e">
        <f t="shared" si="35"/>
        <v>#N/A</v>
      </c>
      <c r="W547" s="245" t="e">
        <f>VLOOKUP(E547,'PC Receitas'!$AZ$4:$BB$27,3,FALSE)</f>
        <v>#N/A</v>
      </c>
    </row>
    <row r="548" spans="1:23" ht="19.5" customHeight="1" thickTop="1" thickBot="1" x14ac:dyDescent="0.3">
      <c r="A548" s="209"/>
      <c r="C548" s="136"/>
      <c r="D548" s="138"/>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244" t="e">
        <f t="shared" si="36"/>
        <v>#N/A</v>
      </c>
      <c r="T548" s="232" t="e">
        <f t="shared" si="33"/>
        <v>#N/A</v>
      </c>
      <c r="U548" s="232" t="e">
        <f t="shared" si="34"/>
        <v>#N/A</v>
      </c>
      <c r="V548" s="232" t="e">
        <f t="shared" si="35"/>
        <v>#N/A</v>
      </c>
      <c r="W548" s="245" t="e">
        <f>VLOOKUP(E548,'PC Receitas'!$AZ$4:$BB$27,3,FALSE)</f>
        <v>#N/A</v>
      </c>
    </row>
    <row r="549" spans="1:23" ht="19.5" customHeight="1" thickTop="1" thickBot="1" x14ac:dyDescent="0.3">
      <c r="A549" s="209"/>
      <c r="C549" s="136"/>
      <c r="D549" s="138"/>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244" t="e">
        <f t="shared" si="36"/>
        <v>#N/A</v>
      </c>
      <c r="T549" s="232" t="e">
        <f t="shared" si="33"/>
        <v>#N/A</v>
      </c>
      <c r="U549" s="232" t="e">
        <f t="shared" si="34"/>
        <v>#N/A</v>
      </c>
      <c r="V549" s="232" t="e">
        <f t="shared" si="35"/>
        <v>#N/A</v>
      </c>
      <c r="W549" s="245" t="e">
        <f>VLOOKUP(E549,'PC Receitas'!$AZ$4:$BB$27,3,FALSE)</f>
        <v>#N/A</v>
      </c>
    </row>
    <row r="550" spans="1:23" ht="19.5" customHeight="1" thickTop="1" thickBot="1" x14ac:dyDescent="0.3">
      <c r="A550" s="209"/>
      <c r="C550" s="136"/>
      <c r="D550" s="138"/>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244" t="e">
        <f t="shared" si="36"/>
        <v>#N/A</v>
      </c>
      <c r="T550" s="232" t="e">
        <f t="shared" si="33"/>
        <v>#N/A</v>
      </c>
      <c r="U550" s="232" t="e">
        <f t="shared" si="34"/>
        <v>#N/A</v>
      </c>
      <c r="V550" s="232" t="e">
        <f t="shared" si="35"/>
        <v>#N/A</v>
      </c>
      <c r="W550" s="245" t="e">
        <f>VLOOKUP(E550,'PC Receitas'!$AZ$4:$BB$27,3,FALSE)</f>
        <v>#N/A</v>
      </c>
    </row>
    <row r="551" spans="1:23" ht="19.5" customHeight="1" thickTop="1" thickBot="1" x14ac:dyDescent="0.3">
      <c r="A551" s="209"/>
      <c r="C551" s="136"/>
      <c r="D551" s="138"/>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244" t="e">
        <f t="shared" si="36"/>
        <v>#N/A</v>
      </c>
      <c r="T551" s="232" t="e">
        <f t="shared" si="33"/>
        <v>#N/A</v>
      </c>
      <c r="U551" s="232" t="e">
        <f t="shared" si="34"/>
        <v>#N/A</v>
      </c>
      <c r="V551" s="232" t="e">
        <f t="shared" si="35"/>
        <v>#N/A</v>
      </c>
      <c r="W551" s="245" t="e">
        <f>VLOOKUP(E551,'PC Receitas'!$AZ$4:$BB$27,3,FALSE)</f>
        <v>#N/A</v>
      </c>
    </row>
    <row r="552" spans="1:23" ht="19.5" customHeight="1" thickTop="1" thickBot="1" x14ac:dyDescent="0.3">
      <c r="A552" s="209"/>
      <c r="C552" s="136"/>
      <c r="D552" s="138"/>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244" t="e">
        <f t="shared" si="36"/>
        <v>#N/A</v>
      </c>
      <c r="T552" s="232" t="e">
        <f t="shared" si="33"/>
        <v>#N/A</v>
      </c>
      <c r="U552" s="232" t="e">
        <f t="shared" si="34"/>
        <v>#N/A</v>
      </c>
      <c r="V552" s="232" t="e">
        <f t="shared" si="35"/>
        <v>#N/A</v>
      </c>
      <c r="W552" s="245" t="e">
        <f>VLOOKUP(E552,'PC Receitas'!$AZ$4:$BB$27,3,FALSE)</f>
        <v>#N/A</v>
      </c>
    </row>
    <row r="553" spans="1:23" ht="19.5" customHeight="1" thickTop="1" thickBot="1" x14ac:dyDescent="0.3">
      <c r="A553" s="209"/>
      <c r="C553" s="136"/>
      <c r="D553" s="138"/>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244" t="e">
        <f t="shared" si="36"/>
        <v>#N/A</v>
      </c>
      <c r="T553" s="232" t="e">
        <f t="shared" si="33"/>
        <v>#N/A</v>
      </c>
      <c r="U553" s="232" t="e">
        <f t="shared" si="34"/>
        <v>#N/A</v>
      </c>
      <c r="V553" s="232" t="e">
        <f t="shared" si="35"/>
        <v>#N/A</v>
      </c>
      <c r="W553" s="245" t="e">
        <f>VLOOKUP(E553,'PC Receitas'!$AZ$4:$BB$27,3,FALSE)</f>
        <v>#N/A</v>
      </c>
    </row>
    <row r="554" spans="1:23" ht="19.5" customHeight="1" thickTop="1" thickBot="1" x14ac:dyDescent="0.3">
      <c r="A554" s="209"/>
      <c r="C554" s="136"/>
      <c r="D554" s="138"/>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244" t="e">
        <f t="shared" si="36"/>
        <v>#N/A</v>
      </c>
      <c r="T554" s="232" t="e">
        <f t="shared" si="33"/>
        <v>#N/A</v>
      </c>
      <c r="U554" s="232" t="e">
        <f t="shared" si="34"/>
        <v>#N/A</v>
      </c>
      <c r="V554" s="232" t="e">
        <f t="shared" si="35"/>
        <v>#N/A</v>
      </c>
      <c r="W554" s="245" t="e">
        <f>VLOOKUP(E554,'PC Receitas'!$AZ$4:$BB$27,3,FALSE)</f>
        <v>#N/A</v>
      </c>
    </row>
    <row r="555" spans="1:23" ht="19.5" customHeight="1" thickTop="1" thickBot="1" x14ac:dyDescent="0.3">
      <c r="A555" s="209"/>
      <c r="C555" s="136"/>
      <c r="D555" s="138"/>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244" t="e">
        <f t="shared" si="36"/>
        <v>#N/A</v>
      </c>
      <c r="T555" s="232" t="e">
        <f t="shared" si="33"/>
        <v>#N/A</v>
      </c>
      <c r="U555" s="232" t="e">
        <f t="shared" si="34"/>
        <v>#N/A</v>
      </c>
      <c r="V555" s="232" t="e">
        <f t="shared" si="35"/>
        <v>#N/A</v>
      </c>
      <c r="W555" s="245" t="e">
        <f>VLOOKUP(E555,'PC Receitas'!$AZ$4:$BB$27,3,FALSE)</f>
        <v>#N/A</v>
      </c>
    </row>
    <row r="556" spans="1:23" ht="19.5" customHeight="1" thickTop="1" thickBot="1" x14ac:dyDescent="0.3">
      <c r="A556" s="209"/>
      <c r="C556" s="136"/>
      <c r="D556" s="138"/>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244" t="e">
        <f t="shared" si="36"/>
        <v>#N/A</v>
      </c>
      <c r="T556" s="232" t="e">
        <f t="shared" si="33"/>
        <v>#N/A</v>
      </c>
      <c r="U556" s="232" t="e">
        <f t="shared" si="34"/>
        <v>#N/A</v>
      </c>
      <c r="V556" s="232" t="e">
        <f t="shared" si="35"/>
        <v>#N/A</v>
      </c>
      <c r="W556" s="245" t="e">
        <f>VLOOKUP(E556,'PC Receitas'!$AZ$4:$BB$27,3,FALSE)</f>
        <v>#N/A</v>
      </c>
    </row>
    <row r="557" spans="1:23" ht="19.5" customHeight="1" thickTop="1" thickBot="1" x14ac:dyDescent="0.3">
      <c r="A557" s="209"/>
      <c r="C557" s="136"/>
      <c r="D557" s="138"/>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244" t="e">
        <f t="shared" si="36"/>
        <v>#N/A</v>
      </c>
      <c r="T557" s="232" t="e">
        <f t="shared" si="33"/>
        <v>#N/A</v>
      </c>
      <c r="U557" s="232" t="e">
        <f t="shared" si="34"/>
        <v>#N/A</v>
      </c>
      <c r="V557" s="232" t="e">
        <f t="shared" si="35"/>
        <v>#N/A</v>
      </c>
      <c r="W557" s="245" t="e">
        <f>VLOOKUP(E557,'PC Receitas'!$AZ$4:$BB$27,3,FALSE)</f>
        <v>#N/A</v>
      </c>
    </row>
    <row r="558" spans="1:23" ht="19.5" customHeight="1" thickTop="1" thickBot="1" x14ac:dyDescent="0.3">
      <c r="A558" s="209"/>
      <c r="C558" s="136"/>
      <c r="D558" s="138"/>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244" t="e">
        <f t="shared" si="36"/>
        <v>#N/A</v>
      </c>
      <c r="T558" s="232" t="e">
        <f t="shared" si="33"/>
        <v>#N/A</v>
      </c>
      <c r="U558" s="232" t="e">
        <f t="shared" si="34"/>
        <v>#N/A</v>
      </c>
      <c r="V558" s="232" t="e">
        <f t="shared" si="35"/>
        <v>#N/A</v>
      </c>
      <c r="W558" s="245" t="e">
        <f>VLOOKUP(E558,'PC Receitas'!$AZ$4:$BB$27,3,FALSE)</f>
        <v>#N/A</v>
      </c>
    </row>
    <row r="559" spans="1:23" ht="19.5" customHeight="1" thickTop="1" thickBot="1" x14ac:dyDescent="0.3">
      <c r="A559" s="209"/>
      <c r="C559" s="136"/>
      <c r="D559" s="138"/>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244" t="e">
        <f t="shared" si="36"/>
        <v>#N/A</v>
      </c>
      <c r="T559" s="232" t="e">
        <f t="shared" si="33"/>
        <v>#N/A</v>
      </c>
      <c r="U559" s="232" t="e">
        <f t="shared" si="34"/>
        <v>#N/A</v>
      </c>
      <c r="V559" s="232" t="e">
        <f t="shared" si="35"/>
        <v>#N/A</v>
      </c>
      <c r="W559" s="245" t="e">
        <f>VLOOKUP(E559,'PC Receitas'!$AZ$4:$BB$27,3,FALSE)</f>
        <v>#N/A</v>
      </c>
    </row>
    <row r="560" spans="1:23" ht="19.5" customHeight="1" thickTop="1" thickBot="1" x14ac:dyDescent="0.3">
      <c r="A560" s="209"/>
      <c r="C560" s="136"/>
      <c r="D560" s="138"/>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244" t="e">
        <f t="shared" si="36"/>
        <v>#N/A</v>
      </c>
      <c r="T560" s="232" t="e">
        <f t="shared" si="33"/>
        <v>#N/A</v>
      </c>
      <c r="U560" s="232" t="e">
        <f t="shared" si="34"/>
        <v>#N/A</v>
      </c>
      <c r="V560" s="232" t="e">
        <f t="shared" si="35"/>
        <v>#N/A</v>
      </c>
      <c r="W560" s="245" t="e">
        <f>VLOOKUP(E560,'PC Receitas'!$AZ$4:$BB$27,3,FALSE)</f>
        <v>#N/A</v>
      </c>
    </row>
    <row r="561" spans="1:23" ht="19.5" customHeight="1" thickTop="1" thickBot="1" x14ac:dyDescent="0.3">
      <c r="A561" s="209"/>
      <c r="C561" s="136"/>
      <c r="D561" s="138"/>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244" t="e">
        <f t="shared" si="36"/>
        <v>#N/A</v>
      </c>
      <c r="T561" s="232" t="e">
        <f t="shared" si="33"/>
        <v>#N/A</v>
      </c>
      <c r="U561" s="232" t="e">
        <f t="shared" si="34"/>
        <v>#N/A</v>
      </c>
      <c r="V561" s="232" t="e">
        <f t="shared" si="35"/>
        <v>#N/A</v>
      </c>
      <c r="W561" s="245" t="e">
        <f>VLOOKUP(E561,'PC Receitas'!$AZ$4:$BB$27,3,FALSE)</f>
        <v>#N/A</v>
      </c>
    </row>
    <row r="562" spans="1:23" ht="19.5" customHeight="1" thickTop="1" thickBot="1" x14ac:dyDescent="0.3">
      <c r="A562" s="209"/>
      <c r="C562" s="136"/>
      <c r="D562" s="138"/>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244" t="e">
        <f t="shared" si="36"/>
        <v>#N/A</v>
      </c>
      <c r="T562" s="232" t="e">
        <f t="shared" si="33"/>
        <v>#N/A</v>
      </c>
      <c r="U562" s="232" t="e">
        <f t="shared" si="34"/>
        <v>#N/A</v>
      </c>
      <c r="V562" s="232" t="e">
        <f t="shared" si="35"/>
        <v>#N/A</v>
      </c>
      <c r="W562" s="245" t="e">
        <f>VLOOKUP(E562,'PC Receitas'!$AZ$4:$BB$27,3,FALSE)</f>
        <v>#N/A</v>
      </c>
    </row>
    <row r="563" spans="1:23" ht="19.5" customHeight="1" thickTop="1" thickBot="1" x14ac:dyDescent="0.3">
      <c r="A563" s="209"/>
      <c r="C563" s="136"/>
      <c r="D563" s="138"/>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244" t="e">
        <f t="shared" si="36"/>
        <v>#N/A</v>
      </c>
      <c r="T563" s="232" t="e">
        <f t="shared" si="33"/>
        <v>#N/A</v>
      </c>
      <c r="U563" s="232" t="e">
        <f t="shared" si="34"/>
        <v>#N/A</v>
      </c>
      <c r="V563" s="232" t="e">
        <f t="shared" si="35"/>
        <v>#N/A</v>
      </c>
      <c r="W563" s="245" t="e">
        <f>VLOOKUP(E563,'PC Receitas'!$AZ$4:$BB$27,3,FALSE)</f>
        <v>#N/A</v>
      </c>
    </row>
    <row r="564" spans="1:23" ht="19.5" customHeight="1" thickTop="1" thickBot="1" x14ac:dyDescent="0.3">
      <c r="A564" s="209"/>
      <c r="C564" s="136"/>
      <c r="D564" s="138"/>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244" t="e">
        <f t="shared" si="36"/>
        <v>#N/A</v>
      </c>
      <c r="T564" s="232" t="e">
        <f t="shared" si="33"/>
        <v>#N/A</v>
      </c>
      <c r="U564" s="232" t="e">
        <f t="shared" si="34"/>
        <v>#N/A</v>
      </c>
      <c r="V564" s="232" t="e">
        <f t="shared" si="35"/>
        <v>#N/A</v>
      </c>
      <c r="W564" s="245" t="e">
        <f>VLOOKUP(E564,'PC Receitas'!$AZ$4:$BB$27,3,FALSE)</f>
        <v>#N/A</v>
      </c>
    </row>
    <row r="565" spans="1:23" ht="19.5" customHeight="1" thickTop="1" thickBot="1" x14ac:dyDescent="0.3">
      <c r="A565" s="209"/>
      <c r="C565" s="136"/>
      <c r="D565" s="138"/>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244" t="e">
        <f t="shared" si="36"/>
        <v>#N/A</v>
      </c>
      <c r="T565" s="232" t="e">
        <f t="shared" si="33"/>
        <v>#N/A</v>
      </c>
      <c r="U565" s="232" t="e">
        <f t="shared" si="34"/>
        <v>#N/A</v>
      </c>
      <c r="V565" s="232" t="e">
        <f t="shared" si="35"/>
        <v>#N/A</v>
      </c>
      <c r="W565" s="245" t="e">
        <f>VLOOKUP(E565,'PC Receitas'!$AZ$4:$BB$27,3,FALSE)</f>
        <v>#N/A</v>
      </c>
    </row>
    <row r="566" spans="1:23" ht="19.5" customHeight="1" thickTop="1" thickBot="1" x14ac:dyDescent="0.3">
      <c r="A566" s="209"/>
      <c r="C566" s="136"/>
      <c r="D566" s="138"/>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244" t="e">
        <f t="shared" si="36"/>
        <v>#N/A</v>
      </c>
      <c r="T566" s="232" t="e">
        <f t="shared" si="33"/>
        <v>#N/A</v>
      </c>
      <c r="U566" s="232" t="e">
        <f t="shared" si="34"/>
        <v>#N/A</v>
      </c>
      <c r="V566" s="232" t="e">
        <f t="shared" si="35"/>
        <v>#N/A</v>
      </c>
      <c r="W566" s="245" t="e">
        <f>VLOOKUP(E566,'PC Receitas'!$AZ$4:$BB$27,3,FALSE)</f>
        <v>#N/A</v>
      </c>
    </row>
    <row r="567" spans="1:23" ht="19.5" customHeight="1" thickTop="1" thickBot="1" x14ac:dyDescent="0.3">
      <c r="A567" s="209"/>
      <c r="C567" s="136"/>
      <c r="D567" s="138"/>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244" t="e">
        <f t="shared" si="36"/>
        <v>#N/A</v>
      </c>
      <c r="T567" s="232" t="e">
        <f t="shared" si="33"/>
        <v>#N/A</v>
      </c>
      <c r="U567" s="232" t="e">
        <f t="shared" si="34"/>
        <v>#N/A</v>
      </c>
      <c r="V567" s="232" t="e">
        <f t="shared" si="35"/>
        <v>#N/A</v>
      </c>
      <c r="W567" s="245" t="e">
        <f>VLOOKUP(E567,'PC Receitas'!$AZ$4:$BB$27,3,FALSE)</f>
        <v>#N/A</v>
      </c>
    </row>
    <row r="568" spans="1:23" ht="19.5" customHeight="1" thickTop="1" thickBot="1" x14ac:dyDescent="0.3">
      <c r="A568" s="209"/>
      <c r="C568" s="136"/>
      <c r="D568" s="138"/>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244" t="e">
        <f t="shared" si="36"/>
        <v>#N/A</v>
      </c>
      <c r="T568" s="232" t="e">
        <f t="shared" si="33"/>
        <v>#N/A</v>
      </c>
      <c r="U568" s="232" t="e">
        <f t="shared" si="34"/>
        <v>#N/A</v>
      </c>
      <c r="V568" s="232" t="e">
        <f t="shared" si="35"/>
        <v>#N/A</v>
      </c>
      <c r="W568" s="245" t="e">
        <f>VLOOKUP(E568,'PC Receitas'!$AZ$4:$BB$27,3,FALSE)</f>
        <v>#N/A</v>
      </c>
    </row>
    <row r="569" spans="1:23" ht="19.5" customHeight="1" thickTop="1" thickBot="1" x14ac:dyDescent="0.3">
      <c r="A569" s="209"/>
      <c r="C569" s="136"/>
      <c r="D569" s="138"/>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244" t="e">
        <f t="shared" si="36"/>
        <v>#N/A</v>
      </c>
      <c r="T569" s="232" t="e">
        <f t="shared" si="33"/>
        <v>#N/A</v>
      </c>
      <c r="U569" s="232" t="e">
        <f t="shared" si="34"/>
        <v>#N/A</v>
      </c>
      <c r="V569" s="232" t="e">
        <f t="shared" si="35"/>
        <v>#N/A</v>
      </c>
      <c r="W569" s="245" t="e">
        <f>VLOOKUP(E569,'PC Receitas'!$AZ$4:$BB$27,3,FALSE)</f>
        <v>#N/A</v>
      </c>
    </row>
    <row r="570" spans="1:23" ht="19.5" customHeight="1" thickTop="1" thickBot="1" x14ac:dyDescent="0.3">
      <c r="A570" s="209"/>
      <c r="C570" s="136"/>
      <c r="D570" s="138"/>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244" t="e">
        <f t="shared" si="36"/>
        <v>#N/A</v>
      </c>
      <c r="T570" s="232" t="e">
        <f t="shared" si="33"/>
        <v>#N/A</v>
      </c>
      <c r="U570" s="232" t="e">
        <f t="shared" si="34"/>
        <v>#N/A</v>
      </c>
      <c r="V570" s="232" t="e">
        <f t="shared" si="35"/>
        <v>#N/A</v>
      </c>
      <c r="W570" s="245" t="e">
        <f>VLOOKUP(E570,'PC Receitas'!$AZ$4:$BB$27,3,FALSE)</f>
        <v>#N/A</v>
      </c>
    </row>
    <row r="571" spans="1:23" ht="19.5" customHeight="1" thickTop="1" thickBot="1" x14ac:dyDescent="0.3">
      <c r="A571" s="209"/>
      <c r="C571" s="136"/>
      <c r="D571" s="138"/>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244" t="e">
        <f t="shared" si="36"/>
        <v>#N/A</v>
      </c>
      <c r="T571" s="232" t="e">
        <f t="shared" si="33"/>
        <v>#N/A</v>
      </c>
      <c r="U571" s="232" t="e">
        <f t="shared" si="34"/>
        <v>#N/A</v>
      </c>
      <c r="V571" s="232" t="e">
        <f t="shared" si="35"/>
        <v>#N/A</v>
      </c>
      <c r="W571" s="245" t="e">
        <f>VLOOKUP(E571,'PC Receitas'!$AZ$4:$BB$27,3,FALSE)</f>
        <v>#N/A</v>
      </c>
    </row>
    <row r="572" spans="1:23" ht="19.5" customHeight="1" thickTop="1" thickBot="1" x14ac:dyDescent="0.3">
      <c r="A572" s="209"/>
      <c r="C572" s="136"/>
      <c r="D572" s="138"/>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244" t="e">
        <f t="shared" si="36"/>
        <v>#N/A</v>
      </c>
      <c r="T572" s="232" t="e">
        <f t="shared" si="33"/>
        <v>#N/A</v>
      </c>
      <c r="U572" s="232" t="e">
        <f t="shared" si="34"/>
        <v>#N/A</v>
      </c>
      <c r="V572" s="232" t="e">
        <f t="shared" si="35"/>
        <v>#N/A</v>
      </c>
      <c r="W572" s="245" t="e">
        <f>VLOOKUP(E572,'PC Receitas'!$AZ$4:$BB$27,3,FALSE)</f>
        <v>#N/A</v>
      </c>
    </row>
    <row r="573" spans="1:23" ht="19.5" customHeight="1" thickTop="1" thickBot="1" x14ac:dyDescent="0.3">
      <c r="A573" s="209"/>
      <c r="C573" s="136"/>
      <c r="D573" s="138"/>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244" t="e">
        <f t="shared" si="36"/>
        <v>#N/A</v>
      </c>
      <c r="T573" s="232" t="e">
        <f t="shared" si="33"/>
        <v>#N/A</v>
      </c>
      <c r="U573" s="232" t="e">
        <f t="shared" si="34"/>
        <v>#N/A</v>
      </c>
      <c r="V573" s="232" t="e">
        <f t="shared" si="35"/>
        <v>#N/A</v>
      </c>
      <c r="W573" s="245" t="e">
        <f>VLOOKUP(E573,'PC Receitas'!$AZ$4:$BB$27,3,FALSE)</f>
        <v>#N/A</v>
      </c>
    </row>
    <row r="574" spans="1:23" ht="19.5" customHeight="1" thickTop="1" thickBot="1" x14ac:dyDescent="0.3">
      <c r="A574" s="209"/>
      <c r="C574" s="136"/>
      <c r="D574" s="138"/>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244" t="e">
        <f t="shared" si="36"/>
        <v>#N/A</v>
      </c>
      <c r="T574" s="232" t="e">
        <f t="shared" si="33"/>
        <v>#N/A</v>
      </c>
      <c r="U574" s="232" t="e">
        <f t="shared" si="34"/>
        <v>#N/A</v>
      </c>
      <c r="V574" s="232" t="e">
        <f t="shared" si="35"/>
        <v>#N/A</v>
      </c>
      <c r="W574" s="245" t="e">
        <f>VLOOKUP(E574,'PC Receitas'!$AZ$4:$BB$27,3,FALSE)</f>
        <v>#N/A</v>
      </c>
    </row>
    <row r="575" spans="1:23" ht="19.5" customHeight="1" thickTop="1" thickBot="1" x14ac:dyDescent="0.3">
      <c r="A575" s="209"/>
      <c r="C575" s="136"/>
      <c r="D575" s="138"/>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244" t="e">
        <f t="shared" si="36"/>
        <v>#N/A</v>
      </c>
      <c r="T575" s="232" t="e">
        <f t="shared" si="33"/>
        <v>#N/A</v>
      </c>
      <c r="U575" s="232" t="e">
        <f t="shared" si="34"/>
        <v>#N/A</v>
      </c>
      <c r="V575" s="232" t="e">
        <f t="shared" si="35"/>
        <v>#N/A</v>
      </c>
      <c r="W575" s="245" t="e">
        <f>VLOOKUP(E575,'PC Receitas'!$AZ$4:$BB$27,3,FALSE)</f>
        <v>#N/A</v>
      </c>
    </row>
    <row r="576" spans="1:23" ht="19.5" customHeight="1" thickTop="1" thickBot="1" x14ac:dyDescent="0.3">
      <c r="A576" s="209"/>
      <c r="C576" s="136"/>
      <c r="D576" s="138"/>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244" t="e">
        <f t="shared" si="36"/>
        <v>#N/A</v>
      </c>
      <c r="T576" s="232" t="e">
        <f t="shared" si="33"/>
        <v>#N/A</v>
      </c>
      <c r="U576" s="232" t="e">
        <f t="shared" si="34"/>
        <v>#N/A</v>
      </c>
      <c r="V576" s="232" t="e">
        <f t="shared" si="35"/>
        <v>#N/A</v>
      </c>
      <c r="W576" s="245" t="e">
        <f>VLOOKUP(E576,'PC Receitas'!$AZ$4:$BB$27,3,FALSE)</f>
        <v>#N/A</v>
      </c>
    </row>
    <row r="577" spans="1:23" ht="19.5" customHeight="1" thickTop="1" thickBot="1" x14ac:dyDescent="0.3">
      <c r="A577" s="209"/>
      <c r="C577" s="136"/>
      <c r="D577" s="138"/>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244" t="e">
        <f t="shared" si="36"/>
        <v>#N/A</v>
      </c>
      <c r="T577" s="232" t="e">
        <f t="shared" si="33"/>
        <v>#N/A</v>
      </c>
      <c r="U577" s="232" t="e">
        <f t="shared" si="34"/>
        <v>#N/A</v>
      </c>
      <c r="V577" s="232" t="e">
        <f t="shared" si="35"/>
        <v>#N/A</v>
      </c>
      <c r="W577" s="245" t="e">
        <f>VLOOKUP(E577,'PC Receitas'!$AZ$4:$BB$27,3,FALSE)</f>
        <v>#N/A</v>
      </c>
    </row>
    <row r="578" spans="1:23" ht="19.5" customHeight="1" thickTop="1" thickBot="1" x14ac:dyDescent="0.3">
      <c r="A578" s="209"/>
      <c r="C578" s="136"/>
      <c r="D578" s="138"/>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244" t="e">
        <f t="shared" si="36"/>
        <v>#N/A</v>
      </c>
      <c r="T578" s="232" t="e">
        <f t="shared" si="33"/>
        <v>#N/A</v>
      </c>
      <c r="U578" s="232" t="e">
        <f t="shared" si="34"/>
        <v>#N/A</v>
      </c>
      <c r="V578" s="232" t="e">
        <f t="shared" si="35"/>
        <v>#N/A</v>
      </c>
      <c r="W578" s="245" t="e">
        <f>VLOOKUP(E578,'PC Receitas'!$AZ$4:$BB$27,3,FALSE)</f>
        <v>#N/A</v>
      </c>
    </row>
    <row r="579" spans="1:23" ht="19.5" customHeight="1" thickTop="1" thickBot="1" x14ac:dyDescent="0.3">
      <c r="A579" s="209"/>
      <c r="C579" s="136"/>
      <c r="D579" s="138"/>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244" t="e">
        <f t="shared" si="36"/>
        <v>#N/A</v>
      </c>
      <c r="T579" s="232" t="e">
        <f t="shared" si="33"/>
        <v>#N/A</v>
      </c>
      <c r="U579" s="232" t="e">
        <f t="shared" si="34"/>
        <v>#N/A</v>
      </c>
      <c r="V579" s="232" t="e">
        <f t="shared" si="35"/>
        <v>#N/A</v>
      </c>
      <c r="W579" s="245" t="e">
        <f>VLOOKUP(E579,'PC Receitas'!$AZ$4:$BB$27,3,FALSE)</f>
        <v>#N/A</v>
      </c>
    </row>
    <row r="580" spans="1:23" ht="19.5" customHeight="1" thickTop="1" thickBot="1" x14ac:dyDescent="0.3">
      <c r="A580" s="209"/>
      <c r="C580" s="136"/>
      <c r="D580" s="138"/>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244" t="e">
        <f t="shared" si="36"/>
        <v>#N/A</v>
      </c>
      <c r="T580" s="232" t="e">
        <f t="shared" si="33"/>
        <v>#N/A</v>
      </c>
      <c r="U580" s="232" t="e">
        <f t="shared" si="34"/>
        <v>#N/A</v>
      </c>
      <c r="V580" s="232" t="e">
        <f t="shared" si="35"/>
        <v>#N/A</v>
      </c>
      <c r="W580" s="245" t="e">
        <f>VLOOKUP(E580,'PC Receitas'!$AZ$4:$BB$27,3,FALSE)</f>
        <v>#N/A</v>
      </c>
    </row>
    <row r="581" spans="1:23" ht="19.5" customHeight="1" thickTop="1" thickBot="1" x14ac:dyDescent="0.3">
      <c r="A581" s="209"/>
      <c r="C581" s="136"/>
      <c r="D581" s="138"/>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244" t="e">
        <f t="shared" si="36"/>
        <v>#N/A</v>
      </c>
      <c r="T581" s="232" t="e">
        <f t="shared" si="33"/>
        <v>#N/A</v>
      </c>
      <c r="U581" s="232" t="e">
        <f t="shared" si="34"/>
        <v>#N/A</v>
      </c>
      <c r="V581" s="232" t="e">
        <f t="shared" si="35"/>
        <v>#N/A</v>
      </c>
      <c r="W581" s="245" t="e">
        <f>VLOOKUP(E581,'PC Receitas'!$AZ$4:$BB$27,3,FALSE)</f>
        <v>#N/A</v>
      </c>
    </row>
    <row r="582" spans="1:23" ht="19.5" customHeight="1" thickTop="1" thickBot="1" x14ac:dyDescent="0.3">
      <c r="A582" s="209"/>
      <c r="C582" s="136"/>
      <c r="D582" s="138"/>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244" t="e">
        <f t="shared" si="36"/>
        <v>#N/A</v>
      </c>
      <c r="T582" s="232" t="e">
        <f t="shared" ref="T582:T586" si="37">IF(W582="DESPESAS_COM_PRODUTOS","Despesa",IF(W582="DESPESAS_COM_SERVICOS","Despesa",IF(W582="DESPESAS_NAO_OPERACIONAIS","Despesa","")))</f>
        <v>#N/A</v>
      </c>
      <c r="U582" s="232" t="e">
        <f t="shared" ref="U582:U586" si="38">IF(W582="RECEITAS_COM_PRODUTO","Receita",IF(W582="RECEITAS_COM_SERVICOS","Receita",IF(W582="RECEITAS_NAO_OPERACIONAIS","Receita",IF(W582="RECEITA_4","Receita",IF(W582="RECEITA_5","Receita",IF(W582="RECEITA_6","Receita",IF(W582="RECEITA_7","Receita",IF(W582="RECEITA_8","Receita",IF(W582="RECEITA_9","Receita",IF(W582="RECEITA_10","Receita",IF(W582="RECEITA_11","Receita",IF(W582="RECEITA_12","Receita",""))))))))))))</f>
        <v>#N/A</v>
      </c>
      <c r="V582" s="232" t="e">
        <f t="shared" ref="V582:V586" si="39">IF(S582&lt;&gt;"",S582,IF(T582&lt;&gt;"",T582,IF(U582&lt;&gt;"",U582,"")))</f>
        <v>#N/A</v>
      </c>
      <c r="W582" s="245" t="e">
        <f>VLOOKUP(E582,'PC Receitas'!$AZ$4:$BB$27,3,FALSE)</f>
        <v>#N/A</v>
      </c>
    </row>
    <row r="583" spans="1:23" ht="19.5" customHeight="1" thickTop="1" thickBot="1" x14ac:dyDescent="0.3">
      <c r="A583" s="209"/>
      <c r="C583" s="136"/>
      <c r="D583" s="138"/>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244" t="e">
        <f t="shared" si="36"/>
        <v>#N/A</v>
      </c>
      <c r="T583" s="232" t="e">
        <f t="shared" si="37"/>
        <v>#N/A</v>
      </c>
      <c r="U583" s="232" t="e">
        <f t="shared" si="38"/>
        <v>#N/A</v>
      </c>
      <c r="V583" s="232" t="e">
        <f t="shared" si="39"/>
        <v>#N/A</v>
      </c>
      <c r="W583" s="245" t="e">
        <f>VLOOKUP(E583,'PC Receitas'!$AZ$4:$BB$27,3,FALSE)</f>
        <v>#N/A</v>
      </c>
    </row>
    <row r="584" spans="1:23" ht="19.5" customHeight="1" thickTop="1" thickBot="1" x14ac:dyDescent="0.3">
      <c r="A584" s="209"/>
      <c r="C584" s="136"/>
      <c r="D584" s="138"/>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244" t="e">
        <f t="shared" si="36"/>
        <v>#N/A</v>
      </c>
      <c r="T584" s="232" t="e">
        <f t="shared" si="37"/>
        <v>#N/A</v>
      </c>
      <c r="U584" s="232" t="e">
        <f t="shared" si="38"/>
        <v>#N/A</v>
      </c>
      <c r="V584" s="232" t="e">
        <f t="shared" si="39"/>
        <v>#N/A</v>
      </c>
      <c r="W584" s="245" t="e">
        <f>VLOOKUP(E584,'PC Receitas'!$AZ$4:$BB$27,3,FALSE)</f>
        <v>#N/A</v>
      </c>
    </row>
    <row r="585" spans="1:23" ht="19.5" customHeight="1" thickTop="1" thickBot="1" x14ac:dyDescent="0.3">
      <c r="A585" s="209"/>
      <c r="C585" s="136"/>
      <c r="D585" s="138"/>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244" t="e">
        <f t="shared" si="36"/>
        <v>#N/A</v>
      </c>
      <c r="T585" s="232" t="e">
        <f t="shared" si="37"/>
        <v>#N/A</v>
      </c>
      <c r="U585" s="232" t="e">
        <f t="shared" si="38"/>
        <v>#N/A</v>
      </c>
      <c r="V585" s="232" t="e">
        <f t="shared" si="39"/>
        <v>#N/A</v>
      </c>
      <c r="W585" s="245" t="e">
        <f>VLOOKUP(E585,'PC Receitas'!$AZ$4:$BB$27,3,FALSE)</f>
        <v>#N/A</v>
      </c>
    </row>
    <row r="586" spans="1:23" ht="19.5" customHeight="1" thickTop="1" thickBot="1" x14ac:dyDescent="0.3">
      <c r="A586" s="209"/>
      <c r="C586" s="136"/>
      <c r="D586" s="138"/>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244" t="e">
        <f t="shared" si="36"/>
        <v>#N/A</v>
      </c>
      <c r="T586" s="232" t="e">
        <f t="shared" si="37"/>
        <v>#N/A</v>
      </c>
      <c r="U586" s="232" t="e">
        <f t="shared" si="38"/>
        <v>#N/A</v>
      </c>
      <c r="V586" s="232" t="e">
        <f t="shared" si="39"/>
        <v>#N/A</v>
      </c>
      <c r="W586" s="245" t="e">
        <f>VLOOKUP(E586,'PC Receitas'!$AZ$4:$BB$27,3,FALSE)</f>
        <v>#N/A</v>
      </c>
    </row>
    <row r="587" spans="1:23" ht="15.75" thickTop="1" x14ac:dyDescent="0.25">
      <c r="D587" s="5"/>
      <c r="F587" s="193"/>
      <c r="N587" s="28"/>
    </row>
    <row r="588" spans="1:23" x14ac:dyDescent="0.25">
      <c r="D588" s="5"/>
      <c r="F588" s="193"/>
      <c r="N588" s="28"/>
    </row>
    <row r="589" spans="1:23" x14ac:dyDescent="0.25">
      <c r="D589" s="5"/>
      <c r="N589" s="28"/>
    </row>
    <row r="590" spans="1:23" x14ac:dyDescent="0.25">
      <c r="D590" s="5"/>
      <c r="N590" s="28"/>
    </row>
    <row r="591" spans="1:23" hidden="1" x14ac:dyDescent="0.25">
      <c r="D591" s="138"/>
      <c r="N591" s="28"/>
    </row>
    <row r="592" spans="1:23" hidden="1" x14ac:dyDescent="0.25">
      <c r="D592" s="138"/>
      <c r="N592" s="28"/>
    </row>
    <row r="593" spans="4:14" hidden="1" x14ac:dyDescent="0.25">
      <c r="D593" s="138"/>
      <c r="N593" s="28"/>
    </row>
    <row r="594" spans="4:14" hidden="1" x14ac:dyDescent="0.25">
      <c r="D594" s="138"/>
      <c r="N594" s="28"/>
    </row>
    <row r="595" spans="4:14" hidden="1" x14ac:dyDescent="0.25">
      <c r="D595" s="138"/>
      <c r="N595" s="28"/>
    </row>
    <row r="596" spans="4:14" hidden="1" x14ac:dyDescent="0.25">
      <c r="D596" s="138"/>
      <c r="N596" s="28"/>
    </row>
    <row r="597" spans="4:14" hidden="1" x14ac:dyDescent="0.25">
      <c r="D597" s="138"/>
      <c r="N597" s="28"/>
    </row>
    <row r="598" spans="4:14" hidden="1" x14ac:dyDescent="0.25">
      <c r="D598" s="138"/>
      <c r="N598" s="28"/>
    </row>
    <row r="599" spans="4:14" hidden="1" x14ac:dyDescent="0.25">
      <c r="D599" s="138"/>
      <c r="N599" s="28"/>
    </row>
    <row r="600" spans="4:14" hidden="1" x14ac:dyDescent="0.25">
      <c r="D600" s="138"/>
      <c r="N600" s="28"/>
    </row>
    <row r="601" spans="4:14" hidden="1" x14ac:dyDescent="0.25">
      <c r="D601" s="138"/>
      <c r="N601" s="28"/>
    </row>
    <row r="602" spans="4:14" hidden="1" x14ac:dyDescent="0.25">
      <c r="D602" s="138"/>
      <c r="N602" s="28"/>
    </row>
    <row r="603" spans="4:14" hidden="1" x14ac:dyDescent="0.25">
      <c r="D603" s="138"/>
      <c r="N603" s="28"/>
    </row>
    <row r="604" spans="4:14" hidden="1" x14ac:dyDescent="0.25">
      <c r="D604" s="138"/>
      <c r="N604" s="28"/>
    </row>
    <row r="605" spans="4:14" hidden="1" x14ac:dyDescent="0.25">
      <c r="D605" s="138"/>
      <c r="N605" s="28"/>
    </row>
    <row r="606" spans="4:14" hidden="1" x14ac:dyDescent="0.25">
      <c r="D606" s="138"/>
      <c r="N606" s="28"/>
    </row>
    <row r="607" spans="4:14" hidden="1" x14ac:dyDescent="0.25">
      <c r="D607" s="138"/>
      <c r="N607" s="28"/>
    </row>
    <row r="608" spans="4:14" hidden="1" x14ac:dyDescent="0.25">
      <c r="D608" s="138"/>
      <c r="N608" s="28"/>
    </row>
    <row r="609" spans="4:14" hidden="1" x14ac:dyDescent="0.25">
      <c r="D609" s="138"/>
      <c r="N609" s="28"/>
    </row>
    <row r="610" spans="4:14" hidden="1" x14ac:dyDescent="0.25">
      <c r="D610" s="138"/>
      <c r="N610" s="28"/>
    </row>
    <row r="611" spans="4:14" hidden="1" x14ac:dyDescent="0.25">
      <c r="D611" s="138"/>
      <c r="N611" s="28"/>
    </row>
    <row r="612" spans="4:14" hidden="1" x14ac:dyDescent="0.25">
      <c r="D612" s="138"/>
      <c r="N612" s="28"/>
    </row>
    <row r="613" spans="4:14" hidden="1" x14ac:dyDescent="0.25">
      <c r="D613" s="138"/>
      <c r="N613" s="28"/>
    </row>
    <row r="614" spans="4:14" hidden="1" x14ac:dyDescent="0.25">
      <c r="D614" s="138"/>
      <c r="N614" s="28"/>
    </row>
    <row r="615" spans="4:14" hidden="1" x14ac:dyDescent="0.25">
      <c r="D615" s="138"/>
      <c r="N615" s="28"/>
    </row>
    <row r="616" spans="4:14" hidden="1" x14ac:dyDescent="0.25">
      <c r="D616" s="138"/>
      <c r="N616" s="28"/>
    </row>
    <row r="617" spans="4:14" hidden="1" x14ac:dyDescent="0.25">
      <c r="D617" s="138"/>
      <c r="N617" s="28"/>
    </row>
    <row r="618" spans="4:14" hidden="1" x14ac:dyDescent="0.25">
      <c r="D618" s="138"/>
      <c r="N618" s="28"/>
    </row>
    <row r="619" spans="4:14" hidden="1" x14ac:dyDescent="0.25">
      <c r="D619" s="138"/>
      <c r="N619" s="28"/>
    </row>
    <row r="620" spans="4:14" hidden="1" x14ac:dyDescent="0.25">
      <c r="D620" s="138"/>
      <c r="N620" s="28"/>
    </row>
    <row r="621" spans="4:14" hidden="1" x14ac:dyDescent="0.25">
      <c r="D621" s="138"/>
      <c r="N621" s="28"/>
    </row>
    <row r="622" spans="4:14" hidden="1" x14ac:dyDescent="0.25">
      <c r="D622" s="138"/>
      <c r="N622" s="28"/>
    </row>
    <row r="623" spans="4:14" hidden="1" x14ac:dyDescent="0.25">
      <c r="D623" s="138"/>
      <c r="N623" s="28"/>
    </row>
    <row r="624" spans="4:14" hidden="1" x14ac:dyDescent="0.25">
      <c r="D624" s="138"/>
      <c r="N624" s="28"/>
    </row>
    <row r="625" spans="4:14" hidden="1" x14ac:dyDescent="0.25">
      <c r="D625" s="138"/>
      <c r="N625" s="28"/>
    </row>
    <row r="626" spans="4:14" hidden="1" x14ac:dyDescent="0.25">
      <c r="D626" s="138"/>
      <c r="N626" s="28"/>
    </row>
    <row r="627" spans="4:14" hidden="1" x14ac:dyDescent="0.25">
      <c r="D627" s="138"/>
      <c r="N627" s="28"/>
    </row>
    <row r="628" spans="4:14" hidden="1" x14ac:dyDescent="0.25">
      <c r="D628" s="138"/>
      <c r="N628" s="28"/>
    </row>
    <row r="629" spans="4:14" hidden="1" x14ac:dyDescent="0.25">
      <c r="D629" s="138"/>
      <c r="N629" s="28"/>
    </row>
    <row r="630" spans="4:14" hidden="1" x14ac:dyDescent="0.25">
      <c r="D630" s="138"/>
      <c r="N630" s="28"/>
    </row>
    <row r="631" spans="4:14" hidden="1" x14ac:dyDescent="0.25">
      <c r="D631" s="138"/>
      <c r="N631" s="28"/>
    </row>
    <row r="632" spans="4:14" hidden="1" x14ac:dyDescent="0.25">
      <c r="D632" s="138"/>
      <c r="N632" s="28"/>
    </row>
    <row r="633" spans="4:14" hidden="1" x14ac:dyDescent="0.25">
      <c r="D633" s="138"/>
      <c r="N633" s="28"/>
    </row>
    <row r="634" spans="4:14" hidden="1" x14ac:dyDescent="0.25">
      <c r="D634" s="138"/>
      <c r="N634" s="28"/>
    </row>
    <row r="635" spans="4:14" hidden="1" x14ac:dyDescent="0.25">
      <c r="D635" s="138"/>
      <c r="N635" s="28"/>
    </row>
    <row r="636" spans="4:14" hidden="1" x14ac:dyDescent="0.25">
      <c r="D636" s="138"/>
      <c r="N636" s="28"/>
    </row>
    <row r="637" spans="4:14" hidden="1" x14ac:dyDescent="0.25">
      <c r="D637" s="138"/>
      <c r="N637" s="28"/>
    </row>
    <row r="638" spans="4:14" hidden="1" x14ac:dyDescent="0.25">
      <c r="D638" s="138"/>
      <c r="N638" s="28"/>
    </row>
    <row r="639" spans="4:14" hidden="1" x14ac:dyDescent="0.25">
      <c r="D639" s="138"/>
      <c r="N639" s="29"/>
    </row>
    <row r="640" spans="4:14" hidden="1" x14ac:dyDescent="0.25">
      <c r="D640" s="138"/>
    </row>
    <row r="641" spans="4:4" hidden="1" x14ac:dyDescent="0.25">
      <c r="D641" s="138"/>
    </row>
    <row r="642" spans="4:4" hidden="1" x14ac:dyDescent="0.25">
      <c r="D642" s="138"/>
    </row>
    <row r="643" spans="4:4" hidden="1" x14ac:dyDescent="0.25">
      <c r="D643" s="138"/>
    </row>
    <row r="644" spans="4:4" hidden="1" x14ac:dyDescent="0.25">
      <c r="D644" s="138"/>
    </row>
    <row r="645" spans="4:4" hidden="1" x14ac:dyDescent="0.25">
      <c r="D645" s="138"/>
    </row>
    <row r="646" spans="4:4" hidden="1" x14ac:dyDescent="0.25">
      <c r="D646" s="138"/>
    </row>
    <row r="647" spans="4:4" hidden="1" x14ac:dyDescent="0.25">
      <c r="D647" s="138"/>
    </row>
    <row r="648" spans="4:4" hidden="1" x14ac:dyDescent="0.25">
      <c r="D648" s="138"/>
    </row>
    <row r="649" spans="4:4" hidden="1" x14ac:dyDescent="0.25">
      <c r="D649" s="138"/>
    </row>
    <row r="650" spans="4:4" hidden="1" x14ac:dyDescent="0.25">
      <c r="D650" s="138"/>
    </row>
    <row r="651" spans="4:4" hidden="1" x14ac:dyDescent="0.25">
      <c r="D651" s="138"/>
    </row>
    <row r="652" spans="4:4" hidden="1" x14ac:dyDescent="0.25">
      <c r="D652" s="138"/>
    </row>
    <row r="653" spans="4:4" hidden="1" x14ac:dyDescent="0.25">
      <c r="D653" s="138"/>
    </row>
    <row r="654" spans="4:4" hidden="1" x14ac:dyDescent="0.25">
      <c r="D654" s="138"/>
    </row>
    <row r="655" spans="4:4" hidden="1" x14ac:dyDescent="0.25">
      <c r="D655" s="138"/>
    </row>
    <row r="656" spans="4:4" hidden="1" x14ac:dyDescent="0.25">
      <c r="D656" s="138"/>
    </row>
    <row r="657" spans="4:4" hidden="1" x14ac:dyDescent="0.25">
      <c r="D657" s="138"/>
    </row>
    <row r="658" spans="4:4" hidden="1" x14ac:dyDescent="0.25">
      <c r="D658" s="138"/>
    </row>
    <row r="659" spans="4:4" hidden="1" x14ac:dyDescent="0.25">
      <c r="D659" s="138"/>
    </row>
    <row r="660" spans="4:4" hidden="1" x14ac:dyDescent="0.25">
      <c r="D660" s="138"/>
    </row>
    <row r="661" spans="4:4" hidden="1" x14ac:dyDescent="0.25">
      <c r="D661" s="138"/>
    </row>
    <row r="662" spans="4:4" hidden="1" x14ac:dyDescent="0.25">
      <c r="D662" s="138"/>
    </row>
    <row r="663" spans="4:4" hidden="1" x14ac:dyDescent="0.25">
      <c r="D663" s="138"/>
    </row>
    <row r="664" spans="4:4" hidden="1" x14ac:dyDescent="0.25">
      <c r="D664" s="138"/>
    </row>
    <row r="665" spans="4:4" hidden="1" x14ac:dyDescent="0.25">
      <c r="D665" s="138"/>
    </row>
    <row r="666" spans="4:4" hidden="1" x14ac:dyDescent="0.25">
      <c r="D666" s="138"/>
    </row>
    <row r="667" spans="4:4" hidden="1" x14ac:dyDescent="0.25">
      <c r="D667" s="138"/>
    </row>
    <row r="668" spans="4:4" hidden="1" x14ac:dyDescent="0.25">
      <c r="D668" s="138"/>
    </row>
    <row r="669" spans="4:4" hidden="1" x14ac:dyDescent="0.25">
      <c r="D669" s="138"/>
    </row>
    <row r="670" spans="4:4" hidden="1" x14ac:dyDescent="0.25">
      <c r="D670" s="138"/>
    </row>
    <row r="671" spans="4:4" hidden="1" x14ac:dyDescent="0.25">
      <c r="D671" s="138"/>
    </row>
    <row r="672" spans="4:4" hidden="1" x14ac:dyDescent="0.25">
      <c r="D672" s="138"/>
    </row>
    <row r="673" spans="4:4" hidden="1" x14ac:dyDescent="0.25">
      <c r="D673" s="138"/>
    </row>
    <row r="674" spans="4:4" hidden="1" x14ac:dyDescent="0.25">
      <c r="D674" s="138"/>
    </row>
    <row r="675" spans="4:4" hidden="1" x14ac:dyDescent="0.25">
      <c r="D675" s="138"/>
    </row>
    <row r="676" spans="4:4" hidden="1" x14ac:dyDescent="0.25">
      <c r="D676" s="138"/>
    </row>
    <row r="677" spans="4:4" hidden="1" x14ac:dyDescent="0.25">
      <c r="D677" s="138"/>
    </row>
    <row r="678" spans="4:4" hidden="1" x14ac:dyDescent="0.25">
      <c r="D678" s="138"/>
    </row>
    <row r="679" spans="4:4" hidden="1" x14ac:dyDescent="0.25">
      <c r="D679" s="138"/>
    </row>
    <row r="680" spans="4:4" hidden="1" x14ac:dyDescent="0.25">
      <c r="D680" s="138"/>
    </row>
    <row r="681" spans="4:4" hidden="1" x14ac:dyDescent="0.25">
      <c r="D681" s="138"/>
    </row>
    <row r="682" spans="4:4" hidden="1" x14ac:dyDescent="0.25">
      <c r="D682" s="138"/>
    </row>
    <row r="683" spans="4:4" hidden="1" x14ac:dyDescent="0.25">
      <c r="D683" s="138"/>
    </row>
    <row r="684" spans="4:4" hidden="1" x14ac:dyDescent="0.25">
      <c r="D684" s="138"/>
    </row>
    <row r="685" spans="4:4" hidden="1" x14ac:dyDescent="0.25">
      <c r="D685" s="138"/>
    </row>
    <row r="686" spans="4:4" hidden="1" x14ac:dyDescent="0.25">
      <c r="D686" s="138"/>
    </row>
    <row r="687" spans="4:4" hidden="1" x14ac:dyDescent="0.25">
      <c r="D687" s="138"/>
    </row>
    <row r="688" spans="4:4" hidden="1" x14ac:dyDescent="0.25">
      <c r="D688" s="138"/>
    </row>
    <row r="689" spans="4:4" hidden="1" x14ac:dyDescent="0.25">
      <c r="D689" s="138"/>
    </row>
    <row r="690" spans="4:4" hidden="1" x14ac:dyDescent="0.25">
      <c r="D690" s="138"/>
    </row>
    <row r="691" spans="4:4" hidden="1" x14ac:dyDescent="0.25">
      <c r="D691" s="138"/>
    </row>
    <row r="692" spans="4:4" hidden="1" x14ac:dyDescent="0.25">
      <c r="D692" s="138"/>
    </row>
    <row r="693" spans="4:4" hidden="1" x14ac:dyDescent="0.25">
      <c r="D693" s="138"/>
    </row>
    <row r="694" spans="4:4" hidden="1" x14ac:dyDescent="0.25">
      <c r="D694" s="138"/>
    </row>
    <row r="695" spans="4:4" hidden="1" x14ac:dyDescent="0.25">
      <c r="D695" s="138"/>
    </row>
    <row r="696" spans="4:4" hidden="1" x14ac:dyDescent="0.25">
      <c r="D696" s="138"/>
    </row>
    <row r="697" spans="4:4" hidden="1" x14ac:dyDescent="0.25">
      <c r="D697" s="138"/>
    </row>
    <row r="698" spans="4:4" hidden="1" x14ac:dyDescent="0.25">
      <c r="D698" s="138"/>
    </row>
    <row r="699" spans="4:4" hidden="1" x14ac:dyDescent="0.25">
      <c r="D699" s="138"/>
    </row>
    <row r="700" spans="4:4" hidden="1" x14ac:dyDescent="0.25">
      <c r="D700" s="138"/>
    </row>
    <row r="701" spans="4:4" hidden="1" x14ac:dyDescent="0.25">
      <c r="D701" s="138"/>
    </row>
    <row r="702" spans="4:4" hidden="1" x14ac:dyDescent="0.25">
      <c r="D702" s="138"/>
    </row>
    <row r="703" spans="4:4" hidden="1" x14ac:dyDescent="0.25">
      <c r="D703" s="138"/>
    </row>
    <row r="704" spans="4:4" hidden="1" x14ac:dyDescent="0.25">
      <c r="D704" s="138"/>
    </row>
    <row r="705" spans="4:4" hidden="1" x14ac:dyDescent="0.25">
      <c r="D705" s="138"/>
    </row>
    <row r="706" spans="4:4" hidden="1" x14ac:dyDescent="0.25">
      <c r="D706" s="138"/>
    </row>
    <row r="707" spans="4:4" hidden="1" x14ac:dyDescent="0.25">
      <c r="D707" s="138"/>
    </row>
    <row r="708" spans="4:4" hidden="1" x14ac:dyDescent="0.25">
      <c r="D708" s="138"/>
    </row>
    <row r="709" spans="4:4" hidden="1" x14ac:dyDescent="0.25">
      <c r="D709" s="138"/>
    </row>
    <row r="710" spans="4:4" hidden="1" x14ac:dyDescent="0.25">
      <c r="D710" s="138"/>
    </row>
    <row r="711" spans="4:4" hidden="1" x14ac:dyDescent="0.25">
      <c r="D711" s="138"/>
    </row>
    <row r="712" spans="4:4" hidden="1" x14ac:dyDescent="0.25">
      <c r="D712" s="138"/>
    </row>
    <row r="713" spans="4:4" hidden="1" x14ac:dyDescent="0.25">
      <c r="D713" s="138"/>
    </row>
    <row r="714" spans="4:4" hidden="1" x14ac:dyDescent="0.25">
      <c r="D714" s="138"/>
    </row>
    <row r="715" spans="4:4" hidden="1" x14ac:dyDescent="0.25">
      <c r="D715" s="138"/>
    </row>
    <row r="716" spans="4:4" hidden="1" x14ac:dyDescent="0.25">
      <c r="D716" s="138"/>
    </row>
    <row r="717" spans="4:4" hidden="1" x14ac:dyDescent="0.25">
      <c r="D717" s="138"/>
    </row>
    <row r="718" spans="4:4" hidden="1" x14ac:dyDescent="0.25">
      <c r="D718" s="138"/>
    </row>
    <row r="719" spans="4:4" hidden="1" x14ac:dyDescent="0.25">
      <c r="D719" s="138"/>
    </row>
    <row r="720" spans="4:4" hidden="1" x14ac:dyDescent="0.25">
      <c r="D720" s="138"/>
    </row>
    <row r="721" spans="4:4" hidden="1" x14ac:dyDescent="0.25">
      <c r="D721" s="138"/>
    </row>
    <row r="722" spans="4:4" hidden="1" x14ac:dyDescent="0.25">
      <c r="D722" s="138"/>
    </row>
    <row r="723" spans="4:4" hidden="1" x14ac:dyDescent="0.25">
      <c r="D723" s="138"/>
    </row>
    <row r="724" spans="4:4" hidden="1" x14ac:dyDescent="0.25">
      <c r="D724" s="138"/>
    </row>
    <row r="725" spans="4:4" hidden="1" x14ac:dyDescent="0.25">
      <c r="D725" s="138"/>
    </row>
    <row r="726" spans="4:4" hidden="1" x14ac:dyDescent="0.25">
      <c r="D726" s="138"/>
    </row>
    <row r="727" spans="4:4" hidden="1" x14ac:dyDescent="0.25">
      <c r="D727" s="138"/>
    </row>
    <row r="728" spans="4:4" hidden="1" x14ac:dyDescent="0.25">
      <c r="D728" s="138"/>
    </row>
    <row r="729" spans="4:4" hidden="1" x14ac:dyDescent="0.25">
      <c r="D729" s="138"/>
    </row>
    <row r="730" spans="4:4" hidden="1" x14ac:dyDescent="0.25">
      <c r="D730" s="138"/>
    </row>
    <row r="731" spans="4:4" hidden="1" x14ac:dyDescent="0.25">
      <c r="D731" s="138"/>
    </row>
    <row r="732" spans="4:4" hidden="1" x14ac:dyDescent="0.25">
      <c r="D732" s="138"/>
    </row>
    <row r="733" spans="4:4" hidden="1" x14ac:dyDescent="0.25">
      <c r="D733" s="138"/>
    </row>
    <row r="734" spans="4:4" hidden="1" x14ac:dyDescent="0.25">
      <c r="D734" s="138"/>
    </row>
    <row r="735" spans="4:4" hidden="1" x14ac:dyDescent="0.25">
      <c r="D735" s="138"/>
    </row>
    <row r="736" spans="4:4" hidden="1" x14ac:dyDescent="0.25">
      <c r="D736" s="138"/>
    </row>
    <row r="737" spans="4:4" hidden="1" x14ac:dyDescent="0.25">
      <c r="D737" s="138"/>
    </row>
    <row r="738" spans="4:4" hidden="1" x14ac:dyDescent="0.25">
      <c r="D738" s="138"/>
    </row>
    <row r="739" spans="4:4" hidden="1" x14ac:dyDescent="0.25">
      <c r="D739" s="138"/>
    </row>
    <row r="740" spans="4:4" hidden="1" x14ac:dyDescent="0.25">
      <c r="D740" s="138"/>
    </row>
    <row r="741" spans="4:4" hidden="1" x14ac:dyDescent="0.25">
      <c r="D741" s="138"/>
    </row>
    <row r="742" spans="4:4" hidden="1" x14ac:dyDescent="0.25">
      <c r="D742" s="138"/>
    </row>
    <row r="743" spans="4:4" hidden="1" x14ac:dyDescent="0.25">
      <c r="D743" s="138"/>
    </row>
    <row r="744" spans="4:4" hidden="1" x14ac:dyDescent="0.25">
      <c r="D744" s="138"/>
    </row>
    <row r="745" spans="4:4" hidden="1" x14ac:dyDescent="0.25">
      <c r="D745" s="138"/>
    </row>
    <row r="746" spans="4:4" hidden="1" x14ac:dyDescent="0.25">
      <c r="D746" s="138"/>
    </row>
    <row r="747" spans="4:4" hidden="1" x14ac:dyDescent="0.25">
      <c r="D747" s="138"/>
    </row>
    <row r="748" spans="4:4" hidden="1" x14ac:dyDescent="0.25">
      <c r="D748" s="138"/>
    </row>
    <row r="749" spans="4:4" hidden="1" x14ac:dyDescent="0.25">
      <c r="D749" s="138"/>
    </row>
    <row r="750" spans="4:4" hidden="1" x14ac:dyDescent="0.25">
      <c r="D750" s="138"/>
    </row>
    <row r="751" spans="4:4" hidden="1" x14ac:dyDescent="0.25">
      <c r="D751" s="138"/>
    </row>
    <row r="752" spans="4:4" hidden="1" x14ac:dyDescent="0.25">
      <c r="D752" s="138"/>
    </row>
    <row r="753" spans="4:4" hidden="1" x14ac:dyDescent="0.25">
      <c r="D753" s="138"/>
    </row>
    <row r="754" spans="4:4" hidden="1" x14ac:dyDescent="0.25">
      <c r="D754" s="138"/>
    </row>
    <row r="755" spans="4:4" hidden="1" x14ac:dyDescent="0.25">
      <c r="D755" s="138"/>
    </row>
    <row r="756" spans="4:4" hidden="1" x14ac:dyDescent="0.25">
      <c r="D756" s="138"/>
    </row>
    <row r="757" spans="4:4" hidden="1" x14ac:dyDescent="0.25">
      <c r="D757" s="138"/>
    </row>
    <row r="758" spans="4:4" hidden="1" x14ac:dyDescent="0.25">
      <c r="D758" s="138"/>
    </row>
    <row r="759" spans="4:4" hidden="1" x14ac:dyDescent="0.25">
      <c r="D759" s="138"/>
    </row>
    <row r="760" spans="4:4" hidden="1" x14ac:dyDescent="0.25">
      <c r="D760" s="138"/>
    </row>
    <row r="761" spans="4:4" hidden="1" x14ac:dyDescent="0.25">
      <c r="D761" s="138"/>
    </row>
    <row r="762" spans="4:4" hidden="1" x14ac:dyDescent="0.25">
      <c r="D762" s="138"/>
    </row>
    <row r="763" spans="4:4" hidden="1" x14ac:dyDescent="0.25">
      <c r="D763" s="138"/>
    </row>
    <row r="764" spans="4:4" hidden="1" x14ac:dyDescent="0.25">
      <c r="D764" s="138"/>
    </row>
    <row r="765" spans="4:4" hidden="1" x14ac:dyDescent="0.25">
      <c r="D765" s="138"/>
    </row>
    <row r="766" spans="4:4" hidden="1" x14ac:dyDescent="0.25">
      <c r="D766" s="138"/>
    </row>
    <row r="767" spans="4:4" hidden="1" x14ac:dyDescent="0.25">
      <c r="D767" s="138"/>
    </row>
    <row r="768" spans="4:4" hidden="1" x14ac:dyDescent="0.25">
      <c r="D768" s="138"/>
    </row>
    <row r="769" spans="4:4" hidden="1" x14ac:dyDescent="0.25">
      <c r="D769" s="138"/>
    </row>
    <row r="770" spans="4:4" hidden="1" x14ac:dyDescent="0.25">
      <c r="D770" s="138"/>
    </row>
    <row r="771" spans="4:4" hidden="1" x14ac:dyDescent="0.25">
      <c r="D771" s="138"/>
    </row>
    <row r="772" spans="4:4" hidden="1" x14ac:dyDescent="0.25">
      <c r="D772" s="138"/>
    </row>
    <row r="773" spans="4:4" hidden="1" x14ac:dyDescent="0.25">
      <c r="D773" s="138"/>
    </row>
    <row r="774" spans="4:4" hidden="1" x14ac:dyDescent="0.25">
      <c r="D774" s="138"/>
    </row>
    <row r="775" spans="4:4" hidden="1" x14ac:dyDescent="0.25">
      <c r="D775" s="138"/>
    </row>
    <row r="776" spans="4:4" hidden="1" x14ac:dyDescent="0.25">
      <c r="D776" s="138"/>
    </row>
    <row r="777" spans="4:4" hidden="1" x14ac:dyDescent="0.25">
      <c r="D777" s="138"/>
    </row>
    <row r="778" spans="4:4" hidden="1" x14ac:dyDescent="0.25">
      <c r="D778" s="138"/>
    </row>
    <row r="779" spans="4:4" hidden="1" x14ac:dyDescent="0.25">
      <c r="D779" s="138"/>
    </row>
    <row r="780" spans="4:4" hidden="1" x14ac:dyDescent="0.25">
      <c r="D780" s="138"/>
    </row>
    <row r="781" spans="4:4" hidden="1" x14ac:dyDescent="0.25">
      <c r="D781" s="138"/>
    </row>
    <row r="782" spans="4:4" hidden="1" x14ac:dyDescent="0.25">
      <c r="D782" s="138"/>
    </row>
    <row r="783" spans="4:4" hidden="1" x14ac:dyDescent="0.25">
      <c r="D783" s="138"/>
    </row>
    <row r="784" spans="4:4" hidden="1" x14ac:dyDescent="0.25">
      <c r="D784" s="138"/>
    </row>
    <row r="785" spans="4:4" hidden="1" x14ac:dyDescent="0.25">
      <c r="D785" s="138"/>
    </row>
    <row r="786" spans="4:4" hidden="1" x14ac:dyDescent="0.25">
      <c r="D786" s="138"/>
    </row>
    <row r="787" spans="4:4" hidden="1" x14ac:dyDescent="0.25">
      <c r="D787" s="138"/>
    </row>
    <row r="788" spans="4:4" hidden="1" x14ac:dyDescent="0.25">
      <c r="D788" s="138"/>
    </row>
    <row r="789" spans="4:4" hidden="1" x14ac:dyDescent="0.25">
      <c r="D789" s="138"/>
    </row>
    <row r="790" spans="4:4" hidden="1" x14ac:dyDescent="0.25">
      <c r="D790" s="138"/>
    </row>
    <row r="791" spans="4:4" hidden="1" x14ac:dyDescent="0.25">
      <c r="D791" s="138"/>
    </row>
    <row r="792" spans="4:4" hidden="1" x14ac:dyDescent="0.25">
      <c r="D792" s="138"/>
    </row>
    <row r="793" spans="4:4" hidden="1" x14ac:dyDescent="0.25">
      <c r="D793" s="138"/>
    </row>
    <row r="794" spans="4:4" hidden="1" x14ac:dyDescent="0.25">
      <c r="D794" s="138"/>
    </row>
    <row r="795" spans="4:4" hidden="1" x14ac:dyDescent="0.25">
      <c r="D795" s="138"/>
    </row>
    <row r="796" spans="4:4" hidden="1" x14ac:dyDescent="0.25">
      <c r="D796" s="138"/>
    </row>
    <row r="797" spans="4:4" hidden="1" x14ac:dyDescent="0.25">
      <c r="D797" s="138"/>
    </row>
    <row r="798" spans="4:4" hidden="1" x14ac:dyDescent="0.25">
      <c r="D798" s="138"/>
    </row>
    <row r="799" spans="4:4" hidden="1" x14ac:dyDescent="0.25">
      <c r="D799" s="138"/>
    </row>
    <row r="800" spans="4:4" hidden="1" x14ac:dyDescent="0.25">
      <c r="D800" s="138"/>
    </row>
    <row r="801" spans="4:4" hidden="1" x14ac:dyDescent="0.25">
      <c r="D801" s="138"/>
    </row>
    <row r="802" spans="4:4" hidden="1" x14ac:dyDescent="0.25">
      <c r="D802" s="138"/>
    </row>
    <row r="803" spans="4:4" hidden="1" x14ac:dyDescent="0.25">
      <c r="D803" s="138"/>
    </row>
    <row r="804" spans="4:4" hidden="1" x14ac:dyDescent="0.25">
      <c r="D804" s="138"/>
    </row>
    <row r="805" spans="4:4" hidden="1" x14ac:dyDescent="0.25">
      <c r="D805" s="138"/>
    </row>
    <row r="806" spans="4:4" hidden="1" x14ac:dyDescent="0.25">
      <c r="D806" s="138"/>
    </row>
    <row r="807" spans="4:4" hidden="1" x14ac:dyDescent="0.25">
      <c r="D807" s="138"/>
    </row>
    <row r="808" spans="4:4" hidden="1" x14ac:dyDescent="0.25">
      <c r="D808" s="138"/>
    </row>
    <row r="809" spans="4:4" hidden="1" x14ac:dyDescent="0.25">
      <c r="D809" s="138"/>
    </row>
    <row r="810" spans="4:4" hidden="1" x14ac:dyDescent="0.25">
      <c r="D810" s="138"/>
    </row>
    <row r="811" spans="4:4" hidden="1" x14ac:dyDescent="0.25">
      <c r="D811" s="138"/>
    </row>
    <row r="812" spans="4:4" hidden="1" x14ac:dyDescent="0.25">
      <c r="D812" s="138"/>
    </row>
    <row r="813" spans="4:4" hidden="1" x14ac:dyDescent="0.25">
      <c r="D813" s="138"/>
    </row>
    <row r="814" spans="4:4" hidden="1" x14ac:dyDescent="0.25">
      <c r="D814" s="138"/>
    </row>
    <row r="815" spans="4:4" hidden="1" x14ac:dyDescent="0.25">
      <c r="D815" s="138"/>
    </row>
    <row r="816" spans="4:4" hidden="1" x14ac:dyDescent="0.25">
      <c r="D816" s="138"/>
    </row>
    <row r="817" spans="4:4" hidden="1" x14ac:dyDescent="0.25">
      <c r="D817" s="138"/>
    </row>
    <row r="818" spans="4:4" hidden="1" x14ac:dyDescent="0.25">
      <c r="D818" s="138"/>
    </row>
    <row r="819" spans="4:4" hidden="1" x14ac:dyDescent="0.25">
      <c r="D819" s="138"/>
    </row>
    <row r="820" spans="4:4" hidden="1" x14ac:dyDescent="0.25">
      <c r="D820" s="138"/>
    </row>
    <row r="821" spans="4:4" hidden="1" x14ac:dyDescent="0.25">
      <c r="D821" s="138"/>
    </row>
    <row r="822" spans="4:4" hidden="1" x14ac:dyDescent="0.25">
      <c r="D822" s="138"/>
    </row>
    <row r="823" spans="4:4" hidden="1" x14ac:dyDescent="0.25">
      <c r="D823" s="138"/>
    </row>
    <row r="824" spans="4:4" hidden="1" x14ac:dyDescent="0.25">
      <c r="D824" s="138"/>
    </row>
    <row r="825" spans="4:4" hidden="1" x14ac:dyDescent="0.25">
      <c r="D825" s="138"/>
    </row>
    <row r="826" spans="4:4" hidden="1" x14ac:dyDescent="0.25">
      <c r="D826" s="138"/>
    </row>
    <row r="827" spans="4:4" hidden="1" x14ac:dyDescent="0.25">
      <c r="D827" s="138"/>
    </row>
    <row r="828" spans="4:4" hidden="1" x14ac:dyDescent="0.25">
      <c r="D828" s="138"/>
    </row>
    <row r="829" spans="4:4" hidden="1" x14ac:dyDescent="0.25">
      <c r="D829" s="138"/>
    </row>
    <row r="830" spans="4:4" hidden="1" x14ac:dyDescent="0.25">
      <c r="D830" s="138"/>
    </row>
    <row r="831" spans="4:4" hidden="1" x14ac:dyDescent="0.25">
      <c r="D831" s="138"/>
    </row>
    <row r="832" spans="4:4" hidden="1" x14ac:dyDescent="0.25">
      <c r="D832" s="138"/>
    </row>
    <row r="833" spans="4:4" hidden="1" x14ac:dyDescent="0.25">
      <c r="D833" s="138"/>
    </row>
    <row r="834" spans="4:4" hidden="1" x14ac:dyDescent="0.25">
      <c r="D834" s="138"/>
    </row>
    <row r="835" spans="4:4" hidden="1" x14ac:dyDescent="0.25">
      <c r="D835" s="138"/>
    </row>
    <row r="836" spans="4:4" hidden="1" x14ac:dyDescent="0.25">
      <c r="D836" s="138"/>
    </row>
    <row r="837" spans="4:4" hidden="1" x14ac:dyDescent="0.25">
      <c r="D837" s="138"/>
    </row>
    <row r="838" spans="4:4" hidden="1" x14ac:dyDescent="0.25">
      <c r="D838" s="138"/>
    </row>
    <row r="839" spans="4:4" hidden="1" x14ac:dyDescent="0.25">
      <c r="D839" s="138"/>
    </row>
    <row r="840" spans="4:4" hidden="1" x14ac:dyDescent="0.25">
      <c r="D840" s="138"/>
    </row>
    <row r="841" spans="4:4" hidden="1" x14ac:dyDescent="0.25">
      <c r="D841" s="138"/>
    </row>
    <row r="842" spans="4:4" hidden="1" x14ac:dyDescent="0.25">
      <c r="D842" s="138"/>
    </row>
    <row r="843" spans="4:4" hidden="1" x14ac:dyDescent="0.25">
      <c r="D843" s="138"/>
    </row>
    <row r="844" spans="4:4" hidden="1" x14ac:dyDescent="0.25">
      <c r="D844" s="138"/>
    </row>
    <row r="845" spans="4:4" hidden="1" x14ac:dyDescent="0.25">
      <c r="D845" s="138"/>
    </row>
    <row r="846" spans="4:4" hidden="1" x14ac:dyDescent="0.25">
      <c r="D846" s="138"/>
    </row>
    <row r="847" spans="4:4" hidden="1" x14ac:dyDescent="0.25">
      <c r="D847" s="138"/>
    </row>
    <row r="848" spans="4:4" hidden="1" x14ac:dyDescent="0.25">
      <c r="D848" s="138"/>
    </row>
    <row r="849" spans="4:4" hidden="1" x14ac:dyDescent="0.25">
      <c r="D849" s="138"/>
    </row>
    <row r="850" spans="4:4" hidden="1" x14ac:dyDescent="0.25">
      <c r="D850" s="138"/>
    </row>
    <row r="851" spans="4:4" hidden="1" x14ac:dyDescent="0.25">
      <c r="D851" s="138"/>
    </row>
    <row r="852" spans="4:4" hidden="1" x14ac:dyDescent="0.25">
      <c r="D852" s="138"/>
    </row>
    <row r="853" spans="4:4" hidden="1" x14ac:dyDescent="0.25">
      <c r="D853" s="138"/>
    </row>
    <row r="854" spans="4:4" hidden="1" x14ac:dyDescent="0.25">
      <c r="D854" s="138"/>
    </row>
    <row r="855" spans="4:4" hidden="1" x14ac:dyDescent="0.25">
      <c r="D855" s="138"/>
    </row>
    <row r="856" spans="4:4" hidden="1" x14ac:dyDescent="0.25">
      <c r="D856" s="138"/>
    </row>
    <row r="857" spans="4:4" hidden="1" x14ac:dyDescent="0.25">
      <c r="D857" s="138"/>
    </row>
    <row r="858" spans="4:4" hidden="1" x14ac:dyDescent="0.25">
      <c r="D858" s="138"/>
    </row>
    <row r="859" spans="4:4" hidden="1" x14ac:dyDescent="0.25">
      <c r="D859" s="138"/>
    </row>
    <row r="860" spans="4:4" hidden="1" x14ac:dyDescent="0.25">
      <c r="D860" s="138"/>
    </row>
    <row r="861" spans="4:4" hidden="1" x14ac:dyDescent="0.25">
      <c r="D861" s="138"/>
    </row>
    <row r="862" spans="4:4" hidden="1" x14ac:dyDescent="0.25">
      <c r="D862" s="138"/>
    </row>
    <row r="863" spans="4:4" hidden="1" x14ac:dyDescent="0.25">
      <c r="D863" s="138"/>
    </row>
    <row r="864" spans="4:4" hidden="1" x14ac:dyDescent="0.25">
      <c r="D864" s="138"/>
    </row>
    <row r="865" spans="4:4" hidden="1" x14ac:dyDescent="0.25">
      <c r="D865" s="138"/>
    </row>
    <row r="866" spans="4:4" hidden="1" x14ac:dyDescent="0.25">
      <c r="D866" s="138"/>
    </row>
    <row r="867" spans="4:4" hidden="1" x14ac:dyDescent="0.25">
      <c r="D867" s="138"/>
    </row>
    <row r="868" spans="4:4" hidden="1" x14ac:dyDescent="0.25">
      <c r="D868" s="138"/>
    </row>
    <row r="869" spans="4:4" hidden="1" x14ac:dyDescent="0.25">
      <c r="D869" s="138"/>
    </row>
    <row r="870" spans="4:4" hidden="1" x14ac:dyDescent="0.25">
      <c r="D870" s="138"/>
    </row>
    <row r="871" spans="4:4" hidden="1" x14ac:dyDescent="0.25">
      <c r="D871" s="138"/>
    </row>
    <row r="872" spans="4:4" hidden="1" x14ac:dyDescent="0.25">
      <c r="D872" s="138"/>
    </row>
    <row r="873" spans="4:4" hidden="1" x14ac:dyDescent="0.25">
      <c r="D873" s="138"/>
    </row>
    <row r="874" spans="4:4" hidden="1" x14ac:dyDescent="0.25">
      <c r="D874" s="138"/>
    </row>
    <row r="875" spans="4:4" hidden="1" x14ac:dyDescent="0.25">
      <c r="D875" s="138"/>
    </row>
    <row r="876" spans="4:4" hidden="1" x14ac:dyDescent="0.25">
      <c r="D876" s="138"/>
    </row>
    <row r="877" spans="4:4" hidden="1" x14ac:dyDescent="0.25">
      <c r="D877" s="138"/>
    </row>
    <row r="878" spans="4:4" hidden="1" x14ac:dyDescent="0.25">
      <c r="D878" s="138"/>
    </row>
    <row r="879" spans="4:4" hidden="1" x14ac:dyDescent="0.25">
      <c r="D879" s="138"/>
    </row>
    <row r="880" spans="4:4" hidden="1" x14ac:dyDescent="0.25">
      <c r="D880" s="138"/>
    </row>
    <row r="881" spans="4:4" hidden="1" x14ac:dyDescent="0.25">
      <c r="D881" s="138"/>
    </row>
    <row r="882" spans="4:4" hidden="1" x14ac:dyDescent="0.25">
      <c r="D882" s="138"/>
    </row>
    <row r="883" spans="4:4" hidden="1" x14ac:dyDescent="0.25">
      <c r="D883" s="138"/>
    </row>
    <row r="884" spans="4:4" hidden="1" x14ac:dyDescent="0.25">
      <c r="D884" s="138"/>
    </row>
    <row r="885" spans="4:4" hidden="1" x14ac:dyDescent="0.25">
      <c r="D885" s="138"/>
    </row>
    <row r="886" spans="4:4" hidden="1" x14ac:dyDescent="0.25">
      <c r="D886" s="138"/>
    </row>
    <row r="887" spans="4:4" hidden="1" x14ac:dyDescent="0.25">
      <c r="D887" s="138"/>
    </row>
    <row r="888" spans="4:4" hidden="1" x14ac:dyDescent="0.25">
      <c r="D888" s="138"/>
    </row>
    <row r="889" spans="4:4" hidden="1" x14ac:dyDescent="0.25">
      <c r="D889" s="138"/>
    </row>
    <row r="890" spans="4:4" hidden="1" x14ac:dyDescent="0.25">
      <c r="D890" s="138"/>
    </row>
    <row r="891" spans="4:4" hidden="1" x14ac:dyDescent="0.25">
      <c r="D891" s="138"/>
    </row>
    <row r="892" spans="4:4" hidden="1" x14ac:dyDescent="0.25">
      <c r="D892" s="138"/>
    </row>
    <row r="893" spans="4:4" hidden="1" x14ac:dyDescent="0.25">
      <c r="D893" s="138"/>
    </row>
    <row r="894" spans="4:4" hidden="1" x14ac:dyDescent="0.25">
      <c r="D894" s="138"/>
    </row>
    <row r="895" spans="4:4" hidden="1" x14ac:dyDescent="0.25">
      <c r="D895" s="138"/>
    </row>
    <row r="896" spans="4:4" hidden="1" x14ac:dyDescent="0.25">
      <c r="D896" s="138"/>
    </row>
    <row r="897" spans="4:4" hidden="1" x14ac:dyDescent="0.25">
      <c r="D897" s="138"/>
    </row>
    <row r="898" spans="4:4" hidden="1" x14ac:dyDescent="0.25">
      <c r="D898" s="138"/>
    </row>
    <row r="899" spans="4:4" hidden="1" x14ac:dyDescent="0.25">
      <c r="D899" s="138"/>
    </row>
    <row r="900" spans="4:4" hidden="1" x14ac:dyDescent="0.25">
      <c r="D900" s="138"/>
    </row>
    <row r="901" spans="4:4" hidden="1" x14ac:dyDescent="0.25">
      <c r="D901" s="138"/>
    </row>
    <row r="902" spans="4:4" hidden="1" x14ac:dyDescent="0.25">
      <c r="D902" s="138"/>
    </row>
    <row r="903" spans="4:4" hidden="1" x14ac:dyDescent="0.25">
      <c r="D903" s="138"/>
    </row>
    <row r="904" spans="4:4" hidden="1" x14ac:dyDescent="0.25">
      <c r="D904" s="138"/>
    </row>
    <row r="905" spans="4:4" hidden="1" x14ac:dyDescent="0.25">
      <c r="D905" s="138"/>
    </row>
    <row r="906" spans="4:4" hidden="1" x14ac:dyDescent="0.25">
      <c r="D906" s="138"/>
    </row>
    <row r="907" spans="4:4" hidden="1" x14ac:dyDescent="0.25">
      <c r="D907" s="138"/>
    </row>
    <row r="908" spans="4:4" hidden="1" x14ac:dyDescent="0.25">
      <c r="D908" s="138"/>
    </row>
    <row r="909" spans="4:4" hidden="1" x14ac:dyDescent="0.25">
      <c r="D909" s="138"/>
    </row>
    <row r="910" spans="4:4" hidden="1" x14ac:dyDescent="0.25">
      <c r="D910" s="138"/>
    </row>
    <row r="911" spans="4:4" hidden="1" x14ac:dyDescent="0.25">
      <c r="D911" s="138"/>
    </row>
    <row r="912" spans="4:4" hidden="1" x14ac:dyDescent="0.25">
      <c r="D912" s="138"/>
    </row>
    <row r="913" spans="4:4" hidden="1" x14ac:dyDescent="0.25">
      <c r="D913" s="138"/>
    </row>
    <row r="914" spans="4:4" hidden="1" x14ac:dyDescent="0.25">
      <c r="D914" s="138"/>
    </row>
    <row r="915" spans="4:4" hidden="1" x14ac:dyDescent="0.25">
      <c r="D915" s="138"/>
    </row>
    <row r="916" spans="4:4" hidden="1" x14ac:dyDescent="0.25">
      <c r="D916" s="138"/>
    </row>
    <row r="917" spans="4:4" hidden="1" x14ac:dyDescent="0.25">
      <c r="D917" s="138"/>
    </row>
    <row r="918" spans="4:4" hidden="1" x14ac:dyDescent="0.25">
      <c r="D918" s="138"/>
    </row>
    <row r="919" spans="4:4" hidden="1" x14ac:dyDescent="0.25">
      <c r="D919" s="138"/>
    </row>
    <row r="920" spans="4:4" hidden="1" x14ac:dyDescent="0.25">
      <c r="D920" s="138"/>
    </row>
    <row r="921" spans="4:4" hidden="1" x14ac:dyDescent="0.25">
      <c r="D921" s="138"/>
    </row>
    <row r="922" spans="4:4" hidden="1" x14ac:dyDescent="0.25">
      <c r="D922" s="138"/>
    </row>
    <row r="923" spans="4:4" hidden="1" x14ac:dyDescent="0.25">
      <c r="D923" s="138"/>
    </row>
    <row r="924" spans="4:4" hidden="1" x14ac:dyDescent="0.25">
      <c r="D924" s="138"/>
    </row>
    <row r="925" spans="4:4" hidden="1" x14ac:dyDescent="0.25">
      <c r="D925" s="138"/>
    </row>
    <row r="926" spans="4:4" hidden="1" x14ac:dyDescent="0.25">
      <c r="D926" s="138"/>
    </row>
    <row r="927" spans="4:4" hidden="1" x14ac:dyDescent="0.25">
      <c r="D927" s="138"/>
    </row>
    <row r="928" spans="4:4" hidden="1" x14ac:dyDescent="0.25">
      <c r="D928" s="138"/>
    </row>
    <row r="929" spans="4:4" hidden="1" x14ac:dyDescent="0.25">
      <c r="D929" s="138"/>
    </row>
    <row r="930" spans="4:4" hidden="1" x14ac:dyDescent="0.25">
      <c r="D930" s="138"/>
    </row>
    <row r="931" spans="4:4" hidden="1" x14ac:dyDescent="0.25">
      <c r="D931" s="138"/>
    </row>
    <row r="932" spans="4:4" hidden="1" x14ac:dyDescent="0.25">
      <c r="D932" s="138"/>
    </row>
    <row r="933" spans="4:4" hidden="1" x14ac:dyDescent="0.25">
      <c r="D933" s="138"/>
    </row>
    <row r="934" spans="4:4" hidden="1" x14ac:dyDescent="0.25">
      <c r="D934" s="138"/>
    </row>
    <row r="935" spans="4:4" hidden="1" x14ac:dyDescent="0.25">
      <c r="D935" s="138"/>
    </row>
    <row r="936" spans="4:4" hidden="1" x14ac:dyDescent="0.25">
      <c r="D936" s="138"/>
    </row>
    <row r="937" spans="4:4" hidden="1" x14ac:dyDescent="0.25">
      <c r="D937" s="138"/>
    </row>
    <row r="938" spans="4:4" hidden="1" x14ac:dyDescent="0.25">
      <c r="D938" s="138"/>
    </row>
    <row r="939" spans="4:4" hidden="1" x14ac:dyDescent="0.25">
      <c r="D939" s="138"/>
    </row>
    <row r="940" spans="4:4" hidden="1" x14ac:dyDescent="0.25">
      <c r="D940" s="138"/>
    </row>
    <row r="941" spans="4:4" hidden="1" x14ac:dyDescent="0.25">
      <c r="D941" s="138"/>
    </row>
    <row r="942" spans="4:4" hidden="1" x14ac:dyDescent="0.25">
      <c r="D942" s="138"/>
    </row>
    <row r="943" spans="4:4" hidden="1" x14ac:dyDescent="0.25">
      <c r="D943" s="138"/>
    </row>
    <row r="944" spans="4:4" hidden="1" x14ac:dyDescent="0.25">
      <c r="D944" s="138"/>
    </row>
    <row r="945" spans="4:4" hidden="1" x14ac:dyDescent="0.25">
      <c r="D945" s="138"/>
    </row>
    <row r="946" spans="4:4" hidden="1" x14ac:dyDescent="0.25">
      <c r="D946" s="138"/>
    </row>
    <row r="947" spans="4:4" hidden="1" x14ac:dyDescent="0.25">
      <c r="D947" s="138"/>
    </row>
    <row r="948" spans="4:4" hidden="1" x14ac:dyDescent="0.25">
      <c r="D948" s="138"/>
    </row>
    <row r="949" spans="4:4" hidden="1" x14ac:dyDescent="0.25">
      <c r="D949" s="138"/>
    </row>
    <row r="950" spans="4:4" hidden="1" x14ac:dyDescent="0.25">
      <c r="D950" s="138"/>
    </row>
    <row r="951" spans="4:4" hidden="1" x14ac:dyDescent="0.25">
      <c r="D951" s="138"/>
    </row>
    <row r="952" spans="4:4" hidden="1" x14ac:dyDescent="0.25">
      <c r="D952" s="138"/>
    </row>
    <row r="953" spans="4:4" hidden="1" x14ac:dyDescent="0.25">
      <c r="D953" s="138"/>
    </row>
    <row r="954" spans="4:4" hidden="1" x14ac:dyDescent="0.25">
      <c r="D954" s="138"/>
    </row>
    <row r="955" spans="4:4" hidden="1" x14ac:dyDescent="0.25">
      <c r="D955" s="138"/>
    </row>
    <row r="956" spans="4:4" hidden="1" x14ac:dyDescent="0.25">
      <c r="D956" s="138"/>
    </row>
    <row r="957" spans="4:4" hidden="1" x14ac:dyDescent="0.25">
      <c r="D957" s="138"/>
    </row>
    <row r="958" spans="4:4" hidden="1" x14ac:dyDescent="0.25">
      <c r="D958" s="138"/>
    </row>
    <row r="959" spans="4:4" hidden="1" x14ac:dyDescent="0.25">
      <c r="D959" s="138"/>
    </row>
    <row r="960" spans="4:4" hidden="1" x14ac:dyDescent="0.25">
      <c r="D960" s="138"/>
    </row>
    <row r="961" spans="4:4" hidden="1" x14ac:dyDescent="0.25">
      <c r="D961" s="138"/>
    </row>
    <row r="962" spans="4:4" hidden="1" x14ac:dyDescent="0.25">
      <c r="D962" s="138"/>
    </row>
    <row r="963" spans="4:4" hidden="1" x14ac:dyDescent="0.25">
      <c r="D963" s="138"/>
    </row>
    <row r="964" spans="4:4" hidden="1" x14ac:dyDescent="0.25">
      <c r="D964" s="138"/>
    </row>
    <row r="965" spans="4:4" hidden="1" x14ac:dyDescent="0.25">
      <c r="D965" s="138"/>
    </row>
    <row r="966" spans="4:4" hidden="1" x14ac:dyDescent="0.25">
      <c r="D966" s="138"/>
    </row>
    <row r="967" spans="4:4" hidden="1" x14ac:dyDescent="0.25">
      <c r="D967" s="138"/>
    </row>
    <row r="968" spans="4:4" hidden="1" x14ac:dyDescent="0.25">
      <c r="D968" s="138"/>
    </row>
    <row r="969" spans="4:4" hidden="1" x14ac:dyDescent="0.25">
      <c r="D969" s="138"/>
    </row>
    <row r="970" spans="4:4" hidden="1" x14ac:dyDescent="0.25">
      <c r="D970" s="138"/>
    </row>
    <row r="971" spans="4:4" hidden="1" x14ac:dyDescent="0.25">
      <c r="D971" s="138"/>
    </row>
    <row r="972" spans="4:4" hidden="1" x14ac:dyDescent="0.25">
      <c r="D972" s="138"/>
    </row>
    <row r="973" spans="4:4" hidden="1" x14ac:dyDescent="0.25">
      <c r="D973" s="138"/>
    </row>
    <row r="974" spans="4:4" hidden="1" x14ac:dyDescent="0.25">
      <c r="D974" s="138"/>
    </row>
    <row r="975" spans="4:4" hidden="1" x14ac:dyDescent="0.25">
      <c r="D975" s="138"/>
    </row>
    <row r="976" spans="4:4" hidden="1" x14ac:dyDescent="0.25">
      <c r="D976" s="138"/>
    </row>
    <row r="977" spans="4:4" hidden="1" x14ac:dyDescent="0.25">
      <c r="D977" s="138"/>
    </row>
    <row r="978" spans="4:4" hidden="1" x14ac:dyDescent="0.25">
      <c r="D978" s="138"/>
    </row>
    <row r="979" spans="4:4" hidden="1" x14ac:dyDescent="0.25">
      <c r="D979" s="138"/>
    </row>
    <row r="980" spans="4:4" hidden="1" x14ac:dyDescent="0.25">
      <c r="D980" s="138"/>
    </row>
    <row r="981" spans="4:4" hidden="1" x14ac:dyDescent="0.25">
      <c r="D981" s="138"/>
    </row>
    <row r="982" spans="4:4" hidden="1" x14ac:dyDescent="0.25">
      <c r="D982" s="138"/>
    </row>
    <row r="983" spans="4:4" hidden="1" x14ac:dyDescent="0.25">
      <c r="D983" s="138"/>
    </row>
    <row r="984" spans="4:4" hidden="1" x14ac:dyDescent="0.25">
      <c r="D984" s="138"/>
    </row>
    <row r="985" spans="4:4" hidden="1" x14ac:dyDescent="0.25">
      <c r="D985" s="138"/>
    </row>
    <row r="986" spans="4:4" hidden="1" x14ac:dyDescent="0.25">
      <c r="D986" s="138"/>
    </row>
    <row r="987" spans="4:4" hidden="1" x14ac:dyDescent="0.25">
      <c r="D987" s="138"/>
    </row>
    <row r="988" spans="4:4" hidden="1" x14ac:dyDescent="0.25">
      <c r="D988" s="138"/>
    </row>
    <row r="989" spans="4:4" hidden="1" x14ac:dyDescent="0.25">
      <c r="D989" s="138"/>
    </row>
    <row r="990" spans="4:4" hidden="1" x14ac:dyDescent="0.25">
      <c r="D990" s="138"/>
    </row>
    <row r="991" spans="4:4" hidden="1" x14ac:dyDescent="0.25">
      <c r="D991" s="138"/>
    </row>
    <row r="992" spans="4:4" hidden="1" x14ac:dyDescent="0.25">
      <c r="D992" s="138"/>
    </row>
    <row r="993" spans="4:4" hidden="1" x14ac:dyDescent="0.25">
      <c r="D993" s="138"/>
    </row>
    <row r="994" spans="4:4" hidden="1" x14ac:dyDescent="0.25">
      <c r="D994" s="138"/>
    </row>
    <row r="995" spans="4:4" hidden="1" x14ac:dyDescent="0.25">
      <c r="D995" s="138"/>
    </row>
    <row r="996" spans="4:4" hidden="1" x14ac:dyDescent="0.25">
      <c r="D996" s="138"/>
    </row>
    <row r="997" spans="4:4" hidden="1" x14ac:dyDescent="0.25">
      <c r="D997" s="138"/>
    </row>
    <row r="998" spans="4:4" hidden="1" x14ac:dyDescent="0.25">
      <c r="D998" s="138"/>
    </row>
    <row r="999" spans="4:4" hidden="1" x14ac:dyDescent="0.25">
      <c r="D999" s="138"/>
    </row>
    <row r="1000" spans="4:4" hidden="1" x14ac:dyDescent="0.25">
      <c r="D1000" s="138"/>
    </row>
    <row r="1001" spans="4:4" hidden="1" x14ac:dyDescent="0.25">
      <c r="D1001" s="138"/>
    </row>
    <row r="1002" spans="4:4" hidden="1" x14ac:dyDescent="0.25">
      <c r="D1002" s="138"/>
    </row>
    <row r="1003" spans="4:4" hidden="1" x14ac:dyDescent="0.25">
      <c r="D1003" s="138"/>
    </row>
    <row r="1004" spans="4:4" hidden="1" x14ac:dyDescent="0.25">
      <c r="D1004" s="138"/>
    </row>
    <row r="1005" spans="4:4" hidden="1" x14ac:dyDescent="0.25">
      <c r="D1005" s="138"/>
    </row>
    <row r="1006" spans="4:4" hidden="1" x14ac:dyDescent="0.25">
      <c r="D1006" s="138"/>
    </row>
    <row r="1007" spans="4:4" hidden="1" x14ac:dyDescent="0.25">
      <c r="D1007" s="138"/>
    </row>
    <row r="1008" spans="4:4" hidden="1" x14ac:dyDescent="0.25">
      <c r="D1008" s="138"/>
    </row>
    <row r="1009" spans="4:4" hidden="1" x14ac:dyDescent="0.25">
      <c r="D1009" s="138"/>
    </row>
    <row r="1010" spans="4:4" hidden="1" x14ac:dyDescent="0.25">
      <c r="D1010" s="138"/>
    </row>
    <row r="1011" spans="4:4" hidden="1" x14ac:dyDescent="0.25">
      <c r="D1011" s="138"/>
    </row>
    <row r="1012" spans="4:4" hidden="1" x14ac:dyDescent="0.25">
      <c r="D1012" s="138"/>
    </row>
    <row r="1013" spans="4:4" hidden="1" x14ac:dyDescent="0.25">
      <c r="D1013" s="138"/>
    </row>
    <row r="1014" spans="4:4" hidden="1" x14ac:dyDescent="0.25">
      <c r="D1014" s="138"/>
    </row>
    <row r="1015" spans="4:4" hidden="1" x14ac:dyDescent="0.25">
      <c r="D1015" s="138"/>
    </row>
    <row r="1016" spans="4:4" hidden="1" x14ac:dyDescent="0.25">
      <c r="D1016" s="138"/>
    </row>
    <row r="1017" spans="4:4" hidden="1" x14ac:dyDescent="0.25">
      <c r="D1017" s="138"/>
    </row>
    <row r="1018" spans="4:4" hidden="1" x14ac:dyDescent="0.25">
      <c r="D1018" s="138"/>
    </row>
    <row r="1019" spans="4:4" hidden="1" x14ac:dyDescent="0.25">
      <c r="D1019" s="138"/>
    </row>
    <row r="1020" spans="4:4" hidden="1" x14ac:dyDescent="0.25">
      <c r="D1020" s="138"/>
    </row>
    <row r="1021" spans="4:4" hidden="1" x14ac:dyDescent="0.25">
      <c r="D1021" s="138"/>
    </row>
    <row r="1022" spans="4:4" hidden="1" x14ac:dyDescent="0.25">
      <c r="D1022" s="138"/>
    </row>
    <row r="1023" spans="4:4" hidden="1" x14ac:dyDescent="0.25">
      <c r="D1023" s="138"/>
    </row>
    <row r="1024" spans="4:4" hidden="1" x14ac:dyDescent="0.25">
      <c r="D1024" s="138"/>
    </row>
    <row r="1025" spans="4:4" hidden="1" x14ac:dyDescent="0.25">
      <c r="D1025" s="138"/>
    </row>
    <row r="1026" spans="4:4" hidden="1" x14ac:dyDescent="0.25">
      <c r="D1026" s="138"/>
    </row>
    <row r="1027" spans="4:4" hidden="1" x14ac:dyDescent="0.25">
      <c r="D1027" s="138"/>
    </row>
    <row r="1028" spans="4:4" hidden="1" x14ac:dyDescent="0.25">
      <c r="D1028" s="138"/>
    </row>
    <row r="1029" spans="4:4" hidden="1" x14ac:dyDescent="0.25">
      <c r="D1029" s="138"/>
    </row>
    <row r="1030" spans="4:4" hidden="1" x14ac:dyDescent="0.25">
      <c r="D1030" s="138"/>
    </row>
    <row r="1031" spans="4:4" hidden="1" x14ac:dyDescent="0.25">
      <c r="D1031" s="138"/>
    </row>
    <row r="1032" spans="4:4" hidden="1" x14ac:dyDescent="0.25">
      <c r="D1032" s="138"/>
    </row>
    <row r="1033" spans="4:4" hidden="1" x14ac:dyDescent="0.25">
      <c r="D1033" s="138"/>
    </row>
    <row r="1034" spans="4:4" hidden="1" x14ac:dyDescent="0.25">
      <c r="D1034" s="138"/>
    </row>
    <row r="1035" spans="4:4" hidden="1" x14ac:dyDescent="0.25">
      <c r="D1035" s="138"/>
    </row>
    <row r="1036" spans="4:4" hidden="1" x14ac:dyDescent="0.25">
      <c r="D1036" s="138"/>
    </row>
    <row r="1037" spans="4:4" hidden="1" x14ac:dyDescent="0.25">
      <c r="D1037" s="138"/>
    </row>
    <row r="1038" spans="4:4" hidden="1" x14ac:dyDescent="0.25">
      <c r="D1038" s="138"/>
    </row>
    <row r="1039" spans="4:4" hidden="1" x14ac:dyDescent="0.25">
      <c r="D1039" s="138"/>
    </row>
    <row r="1040" spans="4:4" hidden="1" x14ac:dyDescent="0.25">
      <c r="D1040" s="138"/>
    </row>
    <row r="1041" spans="4:4" hidden="1" x14ac:dyDescent="0.25">
      <c r="D1041" s="138"/>
    </row>
    <row r="1042" spans="4:4" hidden="1" x14ac:dyDescent="0.25">
      <c r="D1042" s="138"/>
    </row>
    <row r="1043" spans="4:4" hidden="1" x14ac:dyDescent="0.25">
      <c r="D1043" s="138"/>
    </row>
    <row r="1044" spans="4:4" hidden="1" x14ac:dyDescent="0.25">
      <c r="D1044" s="138"/>
    </row>
    <row r="1045" spans="4:4" hidden="1" x14ac:dyDescent="0.25">
      <c r="D1045" s="138"/>
    </row>
    <row r="1046" spans="4:4" hidden="1" x14ac:dyDescent="0.25">
      <c r="D1046" s="138"/>
    </row>
    <row r="1047" spans="4:4" hidden="1" x14ac:dyDescent="0.25">
      <c r="D1047" s="138"/>
    </row>
    <row r="1048" spans="4:4" hidden="1" x14ac:dyDescent="0.25">
      <c r="D1048" s="138"/>
    </row>
    <row r="1049" spans="4:4" hidden="1" x14ac:dyDescent="0.25">
      <c r="D1049" s="138"/>
    </row>
    <row r="1050" spans="4:4" hidden="1" x14ac:dyDescent="0.25">
      <c r="D1050" s="138"/>
    </row>
    <row r="1051" spans="4:4" hidden="1" x14ac:dyDescent="0.25">
      <c r="D1051" s="138"/>
    </row>
    <row r="1052" spans="4:4" hidden="1" x14ac:dyDescent="0.25">
      <c r="D1052" s="138"/>
    </row>
    <row r="1053" spans="4:4" hidden="1" x14ac:dyDescent="0.25">
      <c r="D1053" s="138"/>
    </row>
    <row r="1054" spans="4:4" hidden="1" x14ac:dyDescent="0.25">
      <c r="D1054" s="138"/>
    </row>
    <row r="1055" spans="4:4" hidden="1" x14ac:dyDescent="0.25">
      <c r="D1055" s="138"/>
    </row>
    <row r="1056" spans="4:4" hidden="1" x14ac:dyDescent="0.25">
      <c r="D1056" s="138"/>
    </row>
    <row r="1057" spans="4:4" hidden="1" x14ac:dyDescent="0.25">
      <c r="D1057" s="138"/>
    </row>
    <row r="1058" spans="4:4" hidden="1" x14ac:dyDescent="0.25">
      <c r="D1058" s="138"/>
    </row>
    <row r="1059" spans="4:4" hidden="1" x14ac:dyDescent="0.25">
      <c r="D1059" s="138"/>
    </row>
    <row r="1060" spans="4:4" hidden="1" x14ac:dyDescent="0.25">
      <c r="D1060" s="138"/>
    </row>
    <row r="1061" spans="4:4" hidden="1" x14ac:dyDescent="0.25">
      <c r="D1061" s="138"/>
    </row>
    <row r="1062" spans="4:4" hidden="1" x14ac:dyDescent="0.25">
      <c r="D1062" s="138"/>
    </row>
    <row r="1063" spans="4:4" hidden="1" x14ac:dyDescent="0.25">
      <c r="D1063" s="138"/>
    </row>
    <row r="1064" spans="4:4" hidden="1" x14ac:dyDescent="0.25">
      <c r="D1064" s="138"/>
    </row>
    <row r="1065" spans="4:4" hidden="1" x14ac:dyDescent="0.25">
      <c r="D1065" s="138"/>
    </row>
    <row r="1066" spans="4:4" hidden="1" x14ac:dyDescent="0.25">
      <c r="D1066" s="138"/>
    </row>
    <row r="1067" spans="4:4" hidden="1" x14ac:dyDescent="0.25">
      <c r="D1067" s="138"/>
    </row>
    <row r="1068" spans="4:4" hidden="1" x14ac:dyDescent="0.25">
      <c r="D1068" s="138"/>
    </row>
    <row r="1069" spans="4:4" hidden="1" x14ac:dyDescent="0.25">
      <c r="D1069" s="138"/>
    </row>
    <row r="1070" spans="4:4" hidden="1" x14ac:dyDescent="0.25">
      <c r="D1070" s="138"/>
    </row>
    <row r="1071" spans="4:4" hidden="1" x14ac:dyDescent="0.25">
      <c r="D1071" s="138"/>
    </row>
    <row r="1072" spans="4:4" hidden="1" x14ac:dyDescent="0.25">
      <c r="D1072" s="138"/>
    </row>
    <row r="1073" spans="4:4" hidden="1" x14ac:dyDescent="0.25">
      <c r="D1073" s="138"/>
    </row>
    <row r="1074" spans="4:4" hidden="1" x14ac:dyDescent="0.25">
      <c r="D1074" s="138"/>
    </row>
    <row r="1075" spans="4:4" hidden="1" x14ac:dyDescent="0.25">
      <c r="D1075" s="138"/>
    </row>
    <row r="1076" spans="4:4" hidden="1" x14ac:dyDescent="0.25">
      <c r="D1076" s="138"/>
    </row>
    <row r="1077" spans="4:4" hidden="1" x14ac:dyDescent="0.25">
      <c r="D1077" s="138"/>
    </row>
    <row r="1078" spans="4:4" hidden="1" x14ac:dyDescent="0.25">
      <c r="D1078" s="138"/>
    </row>
    <row r="1079" spans="4:4" hidden="1" x14ac:dyDescent="0.25">
      <c r="D1079" s="138"/>
    </row>
    <row r="1080" spans="4:4" hidden="1" x14ac:dyDescent="0.25">
      <c r="D1080" s="138"/>
    </row>
    <row r="1081" spans="4:4" hidden="1" x14ac:dyDescent="0.25">
      <c r="D1081" s="138"/>
    </row>
    <row r="1082" spans="4:4" hidden="1" x14ac:dyDescent="0.25">
      <c r="D1082" s="138"/>
    </row>
    <row r="1083" spans="4:4" hidden="1" x14ac:dyDescent="0.25">
      <c r="D1083" s="138"/>
    </row>
    <row r="1084" spans="4:4" hidden="1" x14ac:dyDescent="0.25">
      <c r="D1084" s="138"/>
    </row>
    <row r="1085" spans="4:4" hidden="1" x14ac:dyDescent="0.25">
      <c r="D1085" s="138"/>
    </row>
    <row r="1086" spans="4:4" hidden="1" x14ac:dyDescent="0.25">
      <c r="D1086" s="138"/>
    </row>
    <row r="1087" spans="4:4" hidden="1" x14ac:dyDescent="0.25">
      <c r="D1087" s="138"/>
    </row>
    <row r="1088" spans="4:4" hidden="1" x14ac:dyDescent="0.25">
      <c r="D1088" s="138"/>
    </row>
    <row r="1089" spans="4:4" hidden="1" x14ac:dyDescent="0.25">
      <c r="D1089" s="138"/>
    </row>
    <row r="1090" spans="4:4" hidden="1" x14ac:dyDescent="0.25">
      <c r="D1090" s="138"/>
    </row>
    <row r="1091" spans="4:4" hidden="1" x14ac:dyDescent="0.25">
      <c r="D1091" s="138"/>
    </row>
    <row r="1092" spans="4:4" hidden="1" x14ac:dyDescent="0.25">
      <c r="D1092" s="138"/>
    </row>
    <row r="1093" spans="4:4" hidden="1" x14ac:dyDescent="0.25">
      <c r="D1093" s="138"/>
    </row>
    <row r="1094" spans="4:4" hidden="1" x14ac:dyDescent="0.25">
      <c r="D1094" s="138"/>
    </row>
    <row r="1095" spans="4:4" hidden="1" x14ac:dyDescent="0.25">
      <c r="D1095" s="138"/>
    </row>
    <row r="1096" spans="4:4" hidden="1" x14ac:dyDescent="0.25">
      <c r="D1096" s="138"/>
    </row>
    <row r="1097" spans="4:4" hidden="1" x14ac:dyDescent="0.25">
      <c r="D1097" s="138"/>
    </row>
    <row r="1098" spans="4:4" hidden="1" x14ac:dyDescent="0.25">
      <c r="D1098" s="138"/>
    </row>
    <row r="1099" spans="4:4" hidden="1" x14ac:dyDescent="0.25">
      <c r="D1099" s="138"/>
    </row>
    <row r="1100" spans="4:4" hidden="1" x14ac:dyDescent="0.25">
      <c r="D1100" s="138"/>
    </row>
    <row r="1101" spans="4:4" hidden="1" x14ac:dyDescent="0.25">
      <c r="D1101" s="138"/>
    </row>
    <row r="1102" spans="4:4" hidden="1" x14ac:dyDescent="0.25">
      <c r="D1102" s="138"/>
    </row>
    <row r="1103" spans="4:4" hidden="1" x14ac:dyDescent="0.25">
      <c r="D1103" s="138"/>
    </row>
    <row r="1104" spans="4:4" hidden="1" x14ac:dyDescent="0.25">
      <c r="D1104" s="138"/>
    </row>
    <row r="1105" spans="4:4" hidden="1" x14ac:dyDescent="0.25">
      <c r="D1105" s="138"/>
    </row>
    <row r="1106" spans="4:4" hidden="1" x14ac:dyDescent="0.25">
      <c r="D1106" s="138"/>
    </row>
    <row r="1107" spans="4:4" hidden="1" x14ac:dyDescent="0.25">
      <c r="D1107" s="138"/>
    </row>
    <row r="1108" spans="4:4" hidden="1" x14ac:dyDescent="0.25">
      <c r="D1108" s="138"/>
    </row>
    <row r="1109" spans="4:4" hidden="1" x14ac:dyDescent="0.25">
      <c r="D1109" s="138"/>
    </row>
    <row r="1110" spans="4:4" hidden="1" x14ac:dyDescent="0.25">
      <c r="D1110" s="138"/>
    </row>
    <row r="1111" spans="4:4" hidden="1" x14ac:dyDescent="0.25">
      <c r="D1111" s="138"/>
    </row>
    <row r="1112" spans="4:4" hidden="1" x14ac:dyDescent="0.25">
      <c r="D1112" s="138"/>
    </row>
    <row r="1113" spans="4:4" hidden="1" x14ac:dyDescent="0.25">
      <c r="D1113" s="138"/>
    </row>
    <row r="1114" spans="4:4" hidden="1" x14ac:dyDescent="0.25">
      <c r="D1114" s="138"/>
    </row>
    <row r="1115" spans="4:4" hidden="1" x14ac:dyDescent="0.25">
      <c r="D1115" s="138"/>
    </row>
    <row r="1116" spans="4:4" hidden="1" x14ac:dyDescent="0.25">
      <c r="D1116" s="138"/>
    </row>
    <row r="1117" spans="4:4" hidden="1" x14ac:dyDescent="0.25">
      <c r="D1117" s="138"/>
    </row>
    <row r="1118" spans="4:4" hidden="1" x14ac:dyDescent="0.25">
      <c r="D1118" s="138"/>
    </row>
    <row r="1119" spans="4:4" hidden="1" x14ac:dyDescent="0.25">
      <c r="D1119" s="138"/>
    </row>
    <row r="1120" spans="4:4" hidden="1" x14ac:dyDescent="0.25">
      <c r="D1120" s="138"/>
    </row>
    <row r="1121" spans="4:4" hidden="1" x14ac:dyDescent="0.25">
      <c r="D1121" s="138"/>
    </row>
    <row r="1122" spans="4:4" hidden="1" x14ac:dyDescent="0.25">
      <c r="D1122" s="138"/>
    </row>
    <row r="1123" spans="4:4" hidden="1" x14ac:dyDescent="0.25">
      <c r="D1123" s="138"/>
    </row>
    <row r="1124" spans="4:4" hidden="1" x14ac:dyDescent="0.25">
      <c r="D1124" s="138"/>
    </row>
    <row r="1125" spans="4:4" hidden="1" x14ac:dyDescent="0.25">
      <c r="D1125" s="138"/>
    </row>
    <row r="1126" spans="4:4" hidden="1" x14ac:dyDescent="0.25">
      <c r="D1126" s="138"/>
    </row>
    <row r="1127" spans="4:4" hidden="1" x14ac:dyDescent="0.25">
      <c r="D1127" s="138"/>
    </row>
    <row r="1128" spans="4:4" hidden="1" x14ac:dyDescent="0.25">
      <c r="D1128" s="138"/>
    </row>
    <row r="1129" spans="4:4" hidden="1" x14ac:dyDescent="0.25">
      <c r="D1129" s="138"/>
    </row>
    <row r="1130" spans="4:4" hidden="1" x14ac:dyDescent="0.25">
      <c r="D1130" s="138"/>
    </row>
    <row r="1131" spans="4:4" hidden="1" x14ac:dyDescent="0.25">
      <c r="D1131" s="138"/>
    </row>
    <row r="1132" spans="4:4" hidden="1" x14ac:dyDescent="0.25">
      <c r="D1132" s="138"/>
    </row>
    <row r="1133" spans="4:4" hidden="1" x14ac:dyDescent="0.25">
      <c r="D1133" s="138"/>
    </row>
    <row r="1134" spans="4:4" hidden="1" x14ac:dyDescent="0.25">
      <c r="D1134" s="138"/>
    </row>
    <row r="1135" spans="4:4" hidden="1" x14ac:dyDescent="0.25">
      <c r="D1135" s="138"/>
    </row>
    <row r="1136" spans="4:4" hidden="1" x14ac:dyDescent="0.25">
      <c r="D1136" s="138"/>
    </row>
    <row r="1137" spans="4:4" hidden="1" x14ac:dyDescent="0.25">
      <c r="D1137" s="138"/>
    </row>
    <row r="1138" spans="4:4" hidden="1" x14ac:dyDescent="0.25">
      <c r="D1138" s="138"/>
    </row>
    <row r="1139" spans="4:4" hidden="1" x14ac:dyDescent="0.25">
      <c r="D1139" s="138"/>
    </row>
    <row r="1140" spans="4:4" hidden="1" x14ac:dyDescent="0.25">
      <c r="D1140" s="138"/>
    </row>
    <row r="1141" spans="4:4" hidden="1" x14ac:dyDescent="0.25">
      <c r="D1141" s="138"/>
    </row>
    <row r="1142" spans="4:4" hidden="1" x14ac:dyDescent="0.25">
      <c r="D1142" s="138"/>
    </row>
    <row r="1143" spans="4:4" hidden="1" x14ac:dyDescent="0.25">
      <c r="D1143" s="138"/>
    </row>
    <row r="1144" spans="4:4" hidden="1" x14ac:dyDescent="0.25">
      <c r="D1144" s="138"/>
    </row>
    <row r="1145" spans="4:4" hidden="1" x14ac:dyDescent="0.25">
      <c r="D1145" s="138"/>
    </row>
    <row r="1146" spans="4:4" hidden="1" x14ac:dyDescent="0.25">
      <c r="D1146" s="138"/>
    </row>
    <row r="1147" spans="4:4" hidden="1" x14ac:dyDescent="0.25">
      <c r="D1147" s="138"/>
    </row>
    <row r="1148" spans="4:4" hidden="1" x14ac:dyDescent="0.25">
      <c r="D1148" s="138"/>
    </row>
    <row r="1149" spans="4:4" hidden="1" x14ac:dyDescent="0.25">
      <c r="D1149" s="138"/>
    </row>
    <row r="1150" spans="4:4" hidden="1" x14ac:dyDescent="0.25">
      <c r="D1150" s="138"/>
    </row>
    <row r="1151" spans="4:4" hidden="1" x14ac:dyDescent="0.25">
      <c r="D1151" s="138"/>
    </row>
    <row r="1152" spans="4:4" hidden="1" x14ac:dyDescent="0.25">
      <c r="D1152" s="138"/>
    </row>
    <row r="1153" spans="4:4" hidden="1" x14ac:dyDescent="0.25">
      <c r="D1153" s="138"/>
    </row>
    <row r="1154" spans="4:4" hidden="1" x14ac:dyDescent="0.25">
      <c r="D1154" s="138"/>
    </row>
    <row r="1155" spans="4:4" hidden="1" x14ac:dyDescent="0.25">
      <c r="D1155" s="138"/>
    </row>
    <row r="1156" spans="4:4" hidden="1" x14ac:dyDescent="0.25">
      <c r="D1156" s="138"/>
    </row>
    <row r="1157" spans="4:4" hidden="1" x14ac:dyDescent="0.25">
      <c r="D1157" s="138"/>
    </row>
    <row r="1158" spans="4:4" hidden="1" x14ac:dyDescent="0.25">
      <c r="D1158" s="138"/>
    </row>
    <row r="1159" spans="4:4" hidden="1" x14ac:dyDescent="0.25">
      <c r="D1159" s="138"/>
    </row>
    <row r="1160" spans="4:4" hidden="1" x14ac:dyDescent="0.25">
      <c r="D1160" s="138"/>
    </row>
    <row r="1161" spans="4:4" hidden="1" x14ac:dyDescent="0.25">
      <c r="D1161" s="138"/>
    </row>
    <row r="1162" spans="4:4" hidden="1" x14ac:dyDescent="0.25">
      <c r="D1162" s="138"/>
    </row>
    <row r="1163" spans="4:4" hidden="1" x14ac:dyDescent="0.25">
      <c r="D1163" s="138"/>
    </row>
    <row r="1164" spans="4:4" hidden="1" x14ac:dyDescent="0.25">
      <c r="D1164" s="138"/>
    </row>
    <row r="1165" spans="4:4" hidden="1" x14ac:dyDescent="0.25">
      <c r="D1165" s="138"/>
    </row>
    <row r="1166" spans="4:4" hidden="1" x14ac:dyDescent="0.25">
      <c r="D1166" s="138"/>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65" priority="97" operator="greaterThan">
      <formula>0</formula>
    </cfRule>
    <cfRule type="cellIs" dxfId="664" priority="98" operator="lessThan">
      <formula>0</formula>
    </cfRule>
  </conditionalFormatting>
  <conditionalFormatting sqref="E21:E586">
    <cfRule type="containsText" dxfId="663" priority="95" operator="containsText" text="Despesa">
      <formula>NOT(ISERROR(SEARCH("Despesa",E21)))</formula>
    </cfRule>
    <cfRule type="containsText" dxfId="662" priority="96" operator="containsText" text="Receita">
      <formula>NOT(ISERROR(SEARCH("Receita",E21)))</formula>
    </cfRule>
  </conditionalFormatting>
  <conditionalFormatting sqref="Q7:Q8">
    <cfRule type="cellIs" dxfId="661" priority="80" operator="greaterThan">
      <formula>0</formula>
    </cfRule>
  </conditionalFormatting>
  <conditionalFormatting sqref="Q9:Q10">
    <cfRule type="cellIs" dxfId="660" priority="79" operator="greaterThan">
      <formula>0</formula>
    </cfRule>
  </conditionalFormatting>
  <conditionalFormatting sqref="Q11:Q12">
    <cfRule type="cellIs" dxfId="659" priority="77" operator="greaterThan">
      <formula>0</formula>
    </cfRule>
    <cfRule type="cellIs" dxfId="658" priority="78" operator="lessThan">
      <formula>0</formula>
    </cfRule>
  </conditionalFormatting>
  <conditionalFormatting sqref="Q13:Q14">
    <cfRule type="cellIs" dxfId="657" priority="75" operator="lessThan">
      <formula>0</formula>
    </cfRule>
    <cfRule type="cellIs" dxfId="656" priority="76" operator="greaterThan">
      <formula>0</formula>
    </cfRule>
  </conditionalFormatting>
  <conditionalFormatting sqref="E21:E586">
    <cfRule type="expression" dxfId="655" priority="111" stopIfTrue="1">
      <formula>NOT(ISERROR(SEARCH("Investimentos",E21)))</formula>
    </cfRule>
  </conditionalFormatting>
  <conditionalFormatting sqref="E5:E586">
    <cfRule type="containsText" dxfId="654" priority="10" operator="containsText" text="INVESTIMENTOS">
      <formula>NOT(ISERROR(SEARCH("INVESTIMENTOS",E5)))</formula>
    </cfRule>
    <cfRule type="containsText" dxfId="653" priority="11" operator="containsText" text="DESPESAS DE MARKETING">
      <formula>NOT(ISERROR(SEARCH("DESPESAS DE MARKETING",E5)))</formula>
    </cfRule>
    <cfRule type="containsText" dxfId="652" priority="12" operator="containsText" text="DESPESAS NÃO OPERACIONAIS">
      <formula>NOT(ISERROR(SEARCH("DESPESAS NÃO OPERACIONAIS",E5)))</formula>
    </cfRule>
    <cfRule type="containsText" dxfId="651" priority="13" operator="containsText" text="DESPESAS COM RH">
      <formula>NOT(ISERROR(SEARCH("DESPESAS COM RH",E5)))</formula>
    </cfRule>
    <cfRule type="containsText" dxfId="650" priority="14" operator="containsText" text="DESPESAS COM SERVIÇOS">
      <formula>NOT(ISERROR(SEARCH("DESPESAS COM SERVIÇOS",E5)))</formula>
    </cfRule>
    <cfRule type="containsText" dxfId="649" priority="15" operator="containsText" text="DESPESAS COM PRODUTOS">
      <formula>NOT(ISERROR(SEARCH("DESPESAS COM PRODUTOS",E5)))</formula>
    </cfRule>
    <cfRule type="containsText" dxfId="648" priority="16" operator="containsText" text="IMPOSTOS">
      <formula>NOT(ISERROR(SEARCH("IMPOSTOS",E5)))</formula>
    </cfRule>
    <cfRule type="containsText" dxfId="647" priority="52" operator="containsText" text="Despesa">
      <formula>NOT(ISERROR(SEARCH("Despesa",E5)))</formula>
    </cfRule>
    <cfRule type="containsText" dxfId="646" priority="53" operator="containsText" text="Receita">
      <formula>NOT(ISERROR(SEARCH("Receita",E5)))</formula>
    </cfRule>
  </conditionalFormatting>
  <conditionalFormatting sqref="E5:E586">
    <cfRule type="expression" dxfId="645" priority="125" stopIfTrue="1">
      <formula>NOT(ISERROR(SEARCH("Investimentos",E5)))</formula>
    </cfRule>
  </conditionalFormatting>
  <conditionalFormatting sqref="E20">
    <cfRule type="containsText" dxfId="644" priority="46" operator="containsText" text="Despesa">
      <formula>NOT(ISERROR(SEARCH("Despesa",E20)))</formula>
    </cfRule>
    <cfRule type="containsText" dxfId="643" priority="47" operator="containsText" text="Receita">
      <formula>NOT(ISERROR(SEARCH("Receita",E20)))</formula>
    </cfRule>
  </conditionalFormatting>
  <conditionalFormatting sqref="E20">
    <cfRule type="expression" dxfId="642" priority="132" stopIfTrue="1">
      <formula>NOT(ISERROR(SEARCH("Investimentos",E20)))</formula>
    </cfRule>
  </conditionalFormatting>
  <conditionalFormatting sqref="M22:M586 L21:L586">
    <cfRule type="containsText" dxfId="641" priority="40" operator="containsText" text="Não Pago">
      <formula>NOT(ISERROR(SEARCH("Não Pago",L21)))</formula>
    </cfRule>
    <cfRule type="containsText" dxfId="640" priority="41" operator="containsText" text="Pago">
      <formula>NOT(ISERROR(SEARCH("Pago",L21)))</formula>
    </cfRule>
  </conditionalFormatting>
  <conditionalFormatting sqref="M21">
    <cfRule type="containsText" dxfId="639" priority="36" operator="containsText" text="Não Pago">
      <formula>NOT(ISERROR(SEARCH("Não Pago",M21)))</formula>
    </cfRule>
    <cfRule type="containsText" dxfId="638" priority="37" operator="containsText" text="Pago">
      <formula>NOT(ISERROR(SEARCH("Pago",M21)))</formula>
    </cfRule>
  </conditionalFormatting>
  <conditionalFormatting sqref="M5:M19">
    <cfRule type="containsText" dxfId="637" priority="34" operator="containsText" text="Não Pago">
      <formula>NOT(ISERROR(SEARCH("Não Pago",M5)))</formula>
    </cfRule>
    <cfRule type="containsText" dxfId="636" priority="35" operator="containsText" text="Pago">
      <formula>NOT(ISERROR(SEARCH("Pago",M5)))</formula>
    </cfRule>
  </conditionalFormatting>
  <conditionalFormatting sqref="M20">
    <cfRule type="containsText" dxfId="635" priority="32" operator="containsText" text="Não Pago">
      <formula>NOT(ISERROR(SEARCH("Não Pago",M20)))</formula>
    </cfRule>
    <cfRule type="containsText" dxfId="634" priority="33" operator="containsText" text="Pago">
      <formula>NOT(ISERROR(SEARCH("Pago",M20)))</formula>
    </cfRule>
  </conditionalFormatting>
  <conditionalFormatting sqref="L5:L586">
    <cfRule type="containsText" dxfId="633" priority="26" operator="containsText" text="Não Pago">
      <formula>NOT(ISERROR(SEARCH("Não Pago",L5)))</formula>
    </cfRule>
    <cfRule type="containsText" dxfId="632" priority="27" operator="containsText" text="Pago">
      <formula>NOT(ISERROR(SEARCH("Pago",L5)))</formula>
    </cfRule>
  </conditionalFormatting>
  <conditionalFormatting sqref="L20">
    <cfRule type="containsText" dxfId="631" priority="24" operator="containsText" text="Não Pago">
      <formula>NOT(ISERROR(SEARCH("Não Pago",L20)))</formula>
    </cfRule>
    <cfRule type="containsText" dxfId="630" priority="25" operator="containsText" text="Pago">
      <formula>NOT(ISERROR(SEARCH("Pago",L20)))</formula>
    </cfRule>
  </conditionalFormatting>
  <conditionalFormatting sqref="L5:L586">
    <cfRule type="cellIs" dxfId="629" priority="23" operator="equal">
      <formula>"Realizado"</formula>
    </cfRule>
  </conditionalFormatting>
  <conditionalFormatting sqref="L22">
    <cfRule type="containsText" dxfId="628" priority="21" operator="containsText" text="Não Pago">
      <formula>NOT(ISERROR(SEARCH("Não Pago",L22)))</formula>
    </cfRule>
    <cfRule type="containsText" dxfId="627" priority="22" operator="containsText" text="Pago">
      <formula>NOT(ISERROR(SEARCH("Pago",L22)))</formula>
    </cfRule>
  </conditionalFormatting>
  <conditionalFormatting sqref="L27">
    <cfRule type="containsText" dxfId="626" priority="19" operator="containsText" text="Não Pago">
      <formula>NOT(ISERROR(SEARCH("Não Pago",L27)))</formula>
    </cfRule>
    <cfRule type="containsText" dxfId="625" priority="20" operator="containsText" text="Pago">
      <formula>NOT(ISERROR(SEARCH("Pago",L27)))</formula>
    </cfRule>
  </conditionalFormatting>
  <conditionalFormatting sqref="L34">
    <cfRule type="containsText" dxfId="624" priority="17" operator="containsText" text="Não Pago">
      <formula>NOT(ISERROR(SEARCH("Não Pago",L34)))</formula>
    </cfRule>
    <cfRule type="containsText" dxfId="623" priority="18" operator="containsText" text="Pago">
      <formula>NOT(ISERROR(SEARCH("Pago",L34)))</formula>
    </cfRule>
  </conditionalFormatting>
  <conditionalFormatting sqref="I22:I31">
    <cfRule type="containsText" dxfId="622" priority="8" operator="containsText" text="Não Pago">
      <formula>NOT(ISERROR(SEARCH("Não Pago",I22)))</formula>
    </cfRule>
    <cfRule type="containsText" dxfId="621" priority="9" operator="containsText" text="Pago">
      <formula>NOT(ISERROR(SEARCH("Pago",I22)))</formula>
    </cfRule>
  </conditionalFormatting>
  <conditionalFormatting sqref="I21">
    <cfRule type="containsText" dxfId="620" priority="6" operator="containsText" text="Não Pago">
      <formula>NOT(ISERROR(SEARCH("Não Pago",I21)))</formula>
    </cfRule>
    <cfRule type="containsText" dxfId="619" priority="7" operator="containsText" text="Pago">
      <formula>NOT(ISERROR(SEARCH("Pago",I21)))</formula>
    </cfRule>
  </conditionalFormatting>
  <conditionalFormatting sqref="I7:I19">
    <cfRule type="containsText" dxfId="618" priority="4" operator="containsText" text="Não Pago">
      <formula>NOT(ISERROR(SEARCH("Não Pago",I7)))</formula>
    </cfRule>
    <cfRule type="containsText" dxfId="617" priority="5" operator="containsText" text="Pago">
      <formula>NOT(ISERROR(SEARCH("Pago",I7)))</formula>
    </cfRule>
  </conditionalFormatting>
  <conditionalFormatting sqref="I20">
    <cfRule type="containsText" dxfId="616" priority="2" operator="containsText" text="Não Pago">
      <formula>NOT(ISERROR(SEARCH("Não Pago",I20)))</formula>
    </cfRule>
    <cfRule type="containsText" dxfId="615" priority="3" operator="containsText" text="Pago">
      <formula>NOT(ISERROR(SEARCH("Pago",I20)))</formula>
    </cfRule>
  </conditionalFormatting>
  <conditionalFormatting sqref="Q5:Q6">
    <cfRule type="cellIs" dxfId="614" priority="1" operator="greaterThan">
      <formula>0</formula>
    </cfRule>
  </conditionalFormatting>
  <dataValidations count="5">
    <dataValidation type="list" allowBlank="1" showInputMessage="1" showErrorMessage="1" sqref="L176:L586"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 G7:G586 G6" xr:uid="{00000000-0002-0000-0500-000001000000}">
      <formula1>INDIRECT(W5)</formula1>
    </dataValidation>
    <dataValidation type="list" allowBlank="1" showInputMessage="1" showErrorMessage="1" sqref="M1:M1048576" xr:uid="{581CBE5F-0F64-4969-B5D3-1A3A65F4795F}">
      <formula1>"Sim,Não"</formula1>
    </dataValidation>
    <dataValidation type="list" allowBlank="1" showInputMessage="1" showErrorMessage="1" sqref="I1:I1048576" xr:uid="{7FC8FFFB-9024-4CC3-9E46-25D36B13C48A}">
      <formula1>"Jan,Fev,Mar,Abr,Mai,Jun,Jul,Ago,Set,Out,Nov,Dez"</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N6" sqref="N6"/>
    </sheetView>
  </sheetViews>
  <sheetFormatPr defaultColWidth="0" defaultRowHeight="15" zeroHeight="1" x14ac:dyDescent="0.25"/>
  <cols>
    <col min="1" max="1" width="9.85546875" style="213" hidden="1" customWidth="1"/>
    <col min="2" max="2" width="2"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136"/>
      <c r="D5" s="138"/>
      <c r="E5" s="43"/>
      <c r="F5" s="195"/>
      <c r="G5" s="43"/>
      <c r="H5" s="138"/>
      <c r="I5" s="138"/>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123</v>
      </c>
      <c r="Q5" s="267">
        <f>Jan!Q13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136"/>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c r="X6" s="232"/>
    </row>
    <row r="7" spans="1:24" ht="19.5" customHeight="1" thickTop="1" thickBot="1" x14ac:dyDescent="0.3">
      <c r="A7" s="209"/>
      <c r="C7" s="136"/>
      <c r="D7" s="138"/>
      <c r="E7" s="43"/>
      <c r="F7" s="136"/>
      <c r="G7" s="43"/>
      <c r="H7" s="138"/>
      <c r="I7" s="138"/>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136"/>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136"/>
      <c r="D9" s="138"/>
      <c r="E9" s="43"/>
      <c r="F9" s="195"/>
      <c r="G9" s="43"/>
      <c r="H9" s="43"/>
      <c r="I9" s="4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136"/>
      <c r="D10" s="138"/>
      <c r="E10" s="43"/>
      <c r="F10" s="195"/>
      <c r="G10" s="43"/>
      <c r="H10" s="43"/>
      <c r="I10" s="4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136"/>
      <c r="D11" s="138"/>
      <c r="E11" s="43"/>
      <c r="F11" s="195"/>
      <c r="G11" s="43"/>
      <c r="H11" s="43"/>
      <c r="I11" s="4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136"/>
      <c r="D12" s="138"/>
      <c r="E12" s="43"/>
      <c r="F12" s="195"/>
      <c r="G12" s="43"/>
      <c r="H12" s="43"/>
      <c r="I12" s="4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136"/>
      <c r="D13" s="138"/>
      <c r="E13" s="43"/>
      <c r="F13" s="136"/>
      <c r="G13" s="43"/>
      <c r="H13" s="43"/>
      <c r="I13" s="43"/>
      <c r="J13" s="228"/>
      <c r="K13" s="228"/>
      <c r="L13" s="44"/>
      <c r="M13" s="44"/>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136"/>
      <c r="D14" s="138"/>
      <c r="E14" s="43"/>
      <c r="F14" s="136"/>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136"/>
      <c r="D15" s="138"/>
      <c r="E15" s="43"/>
      <c r="F15" s="136"/>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136"/>
      <c r="D16" s="138"/>
      <c r="E16" s="43"/>
      <c r="F16" s="136"/>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136"/>
      <c r="D17" s="138"/>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136"/>
      <c r="D18" s="138"/>
      <c r="E18" s="43"/>
      <c r="F18" s="136"/>
      <c r="G18" s="43"/>
      <c r="H18" s="43"/>
      <c r="I18" s="4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136"/>
      <c r="D19" s="138"/>
      <c r="E19" s="43"/>
      <c r="F19" s="136"/>
      <c r="G19" s="43"/>
      <c r="H19" s="43"/>
      <c r="I19" s="43"/>
      <c r="J19" s="228"/>
      <c r="K19" s="228"/>
      <c r="L19" s="44"/>
      <c r="M19" s="44"/>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136"/>
      <c r="D20" s="138"/>
      <c r="E20" s="43"/>
      <c r="F20" s="136"/>
      <c r="G20" s="43"/>
      <c r="H20" s="138"/>
      <c r="I20" s="138"/>
      <c r="J20" s="228"/>
      <c r="K20" s="228"/>
      <c r="L20" s="44"/>
      <c r="M20" s="44"/>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136"/>
      <c r="D21" s="138"/>
      <c r="E21" s="43"/>
      <c r="F21" s="136"/>
      <c r="G21" s="43"/>
      <c r="H21" s="138"/>
      <c r="I21" s="138"/>
      <c r="J21" s="228"/>
      <c r="K21" s="228"/>
      <c r="L21" s="44"/>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136"/>
      <c r="D22" s="138"/>
      <c r="E22" s="43"/>
      <c r="F22" s="136"/>
      <c r="G22" s="43"/>
      <c r="H22" s="43"/>
      <c r="I22" s="43"/>
      <c r="J22" s="228"/>
      <c r="K22" s="228"/>
      <c r="L22" s="44"/>
      <c r="M22" s="44"/>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136"/>
      <c r="D23" s="138"/>
      <c r="E23" s="43"/>
      <c r="F23" s="136"/>
      <c r="G23" s="43"/>
      <c r="H23" s="138"/>
      <c r="I23" s="138"/>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136"/>
      <c r="D24" s="138"/>
      <c r="E24" s="43"/>
      <c r="F24" s="136"/>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136"/>
      <c r="D25" s="138"/>
      <c r="E25" s="43"/>
      <c r="F25" s="136"/>
      <c r="G25" s="43"/>
      <c r="H25" s="43"/>
      <c r="I25" s="4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136"/>
      <c r="D26" s="138"/>
      <c r="E26" s="43"/>
      <c r="F26" s="136"/>
      <c r="G26" s="43"/>
      <c r="H26" s="43"/>
      <c r="I26" s="43"/>
      <c r="J26" s="228"/>
      <c r="K26" s="228"/>
      <c r="L26" s="44"/>
      <c r="M26" s="44"/>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136"/>
      <c r="D27" s="138"/>
      <c r="E27" s="43"/>
      <c r="F27" s="195"/>
      <c r="G27" s="43"/>
      <c r="H27" s="43"/>
      <c r="I27" s="43"/>
      <c r="J27" s="228"/>
      <c r="K27" s="228"/>
      <c r="L27" s="44"/>
      <c r="M27" s="44"/>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136"/>
      <c r="D28" s="138"/>
      <c r="E28" s="43"/>
      <c r="F28" s="136"/>
      <c r="G28" s="43"/>
      <c r="H28" s="43"/>
      <c r="I28" s="43"/>
      <c r="J28" s="228"/>
      <c r="K28" s="228"/>
      <c r="L28" s="44"/>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136"/>
      <c r="D29" s="138"/>
      <c r="E29" s="43"/>
      <c r="F29" s="136"/>
      <c r="G29" s="43"/>
      <c r="H29" s="43"/>
      <c r="I29" s="43"/>
      <c r="J29" s="228"/>
      <c r="K29" s="228"/>
      <c r="L29" s="44"/>
      <c r="M29" s="44"/>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136"/>
      <c r="D30" s="138"/>
      <c r="E30" s="43"/>
      <c r="F30" s="136"/>
      <c r="G30" s="43"/>
      <c r="H30" s="43"/>
      <c r="I30" s="43"/>
      <c r="J30" s="228"/>
      <c r="K30" s="228"/>
      <c r="L30" s="44"/>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136"/>
      <c r="D31" s="138"/>
      <c r="E31" s="43"/>
      <c r="F31" s="195"/>
      <c r="G31" s="43"/>
      <c r="H31" s="43"/>
      <c r="I31" s="43"/>
      <c r="J31" s="228"/>
      <c r="K31" s="228"/>
      <c r="L31" s="44"/>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136"/>
      <c r="D32" s="138"/>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136"/>
      <c r="D33" s="138"/>
      <c r="E33" s="43"/>
      <c r="F33" s="195"/>
      <c r="G33" s="43"/>
      <c r="H33" s="43"/>
      <c r="I33" s="4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136"/>
      <c r="D34" s="138"/>
      <c r="E34" s="43"/>
      <c r="F34" s="195"/>
      <c r="G34" s="43"/>
      <c r="H34" s="43"/>
      <c r="I34" s="4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136"/>
      <c r="D35" s="138"/>
      <c r="E35" s="43"/>
      <c r="F35" s="136"/>
      <c r="G35" s="43"/>
      <c r="H35" s="43"/>
      <c r="I35" s="4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136"/>
      <c r="D36" s="138"/>
      <c r="E36" s="43"/>
      <c r="F36" s="136"/>
      <c r="G36" s="43"/>
      <c r="H36" s="43"/>
      <c r="I36" s="4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136"/>
      <c r="D37" s="138"/>
      <c r="E37" s="43"/>
      <c r="F37" s="136"/>
      <c r="G37" s="43"/>
      <c r="H37" s="43"/>
      <c r="I37" s="4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136"/>
      <c r="D38" s="138"/>
      <c r="E38" s="43"/>
      <c r="F38" s="136"/>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136"/>
      <c r="D39" s="138"/>
      <c r="E39" s="43"/>
      <c r="F39" s="136"/>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136"/>
      <c r="D40" s="138"/>
      <c r="E40" s="43"/>
      <c r="F40" s="136"/>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136"/>
      <c r="D41" s="138"/>
      <c r="E41" s="43"/>
      <c r="F41" s="136"/>
      <c r="G41" s="43"/>
      <c r="H41" s="43"/>
      <c r="I41" s="4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136"/>
      <c r="D42" s="138"/>
      <c r="E42" s="43"/>
      <c r="F42" s="136"/>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136"/>
      <c r="D43" s="138"/>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136"/>
      <c r="D44" s="138"/>
      <c r="E44" s="43"/>
      <c r="F44" s="136"/>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136"/>
      <c r="D45" s="138"/>
      <c r="E45" s="43"/>
      <c r="F45" s="195"/>
      <c r="G45" s="43"/>
      <c r="H45" s="43"/>
      <c r="I45" s="43"/>
      <c r="J45" s="228"/>
      <c r="K45" s="228"/>
      <c r="L45" s="44"/>
      <c r="M45" s="44"/>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136"/>
      <c r="D46" s="138"/>
      <c r="E46" s="43"/>
      <c r="F46" s="136"/>
      <c r="G46" s="43"/>
      <c r="H46" s="43"/>
      <c r="I46" s="4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136"/>
      <c r="D47" s="138"/>
      <c r="E47" s="43"/>
      <c r="F47" s="136"/>
      <c r="G47" s="43"/>
      <c r="H47" s="43"/>
      <c r="I47" s="4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23"/>
      <c r="H48" s="23"/>
      <c r="I48" s="2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44"/>
      <c r="M50" s="44"/>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44"/>
      <c r="M51" s="44"/>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44"/>
      <c r="M52" s="44"/>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44"/>
      <c r="M53" s="44"/>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23"/>
      <c r="H55" s="23"/>
      <c r="I55" s="2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44"/>
      <c r="M61" s="44"/>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44"/>
      <c r="M63" s="44"/>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44"/>
      <c r="M65" s="44"/>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44"/>
      <c r="M66" s="44"/>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23"/>
      <c r="H71" s="23"/>
      <c r="I71" s="2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23"/>
      <c r="H73" s="23"/>
      <c r="I73" s="2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23"/>
      <c r="H77" s="23"/>
      <c r="I77" s="2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138"/>
      <c r="E78" s="43"/>
      <c r="F78" s="136"/>
      <c r="G78" s="43"/>
      <c r="H78" s="43"/>
      <c r="I78" s="4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138"/>
      <c r="E79" s="43"/>
      <c r="F79" s="136"/>
      <c r="G79" s="43"/>
      <c r="H79" s="43"/>
      <c r="I79" s="4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138"/>
      <c r="E80" s="43"/>
      <c r="F80" s="136"/>
      <c r="G80" s="43"/>
      <c r="H80" s="43"/>
      <c r="I80" s="4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23"/>
      <c r="H87" s="23"/>
      <c r="I87" s="2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23"/>
      <c r="H93" s="23"/>
      <c r="I93" s="2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23"/>
      <c r="H94" s="23"/>
      <c r="I94" s="2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23"/>
      <c r="H106" s="23"/>
      <c r="I106" s="23"/>
      <c r="J106" s="228"/>
      <c r="K106" s="228"/>
      <c r="L106" s="44"/>
      <c r="M106" s="122"/>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23"/>
      <c r="H107" s="23"/>
      <c r="I107" s="23"/>
      <c r="J107" s="228"/>
      <c r="K107" s="228"/>
      <c r="L107" s="44"/>
      <c r="M107" s="122"/>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122"/>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122"/>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23"/>
      <c r="H110" s="23"/>
      <c r="I110" s="23"/>
      <c r="J110" s="228"/>
      <c r="K110" s="228"/>
      <c r="L110" s="44"/>
      <c r="M110" s="122"/>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122"/>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122"/>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23"/>
      <c r="H113" s="23"/>
      <c r="I113" s="23"/>
      <c r="J113" s="228"/>
      <c r="K113" s="228"/>
      <c r="L113" s="44"/>
      <c r="M113" s="122"/>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122"/>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122"/>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23"/>
      <c r="H116" s="23"/>
      <c r="I116" s="23"/>
      <c r="J116" s="228"/>
      <c r="K116" s="228"/>
      <c r="L116" s="44"/>
      <c r="M116" s="122"/>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23"/>
      <c r="H117" s="23"/>
      <c r="I117" s="23"/>
      <c r="J117" s="228"/>
      <c r="K117" s="228"/>
      <c r="L117" s="44"/>
      <c r="M117" s="122"/>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23"/>
      <c r="H118" s="23"/>
      <c r="I118" s="23"/>
      <c r="J118" s="228"/>
      <c r="K118" s="228"/>
      <c r="L118" s="44"/>
      <c r="M118" s="122"/>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23"/>
      <c r="H119" s="23"/>
      <c r="I119" s="23"/>
      <c r="J119" s="228"/>
      <c r="K119" s="228"/>
      <c r="L119" s="44"/>
      <c r="M119" s="122"/>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23"/>
      <c r="H120" s="23"/>
      <c r="I120" s="23"/>
      <c r="J120" s="228"/>
      <c r="K120" s="228"/>
      <c r="L120" s="44"/>
      <c r="M120" s="122"/>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122"/>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122"/>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122"/>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122"/>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23"/>
      <c r="H125" s="23"/>
      <c r="I125" s="23"/>
      <c r="J125" s="228"/>
      <c r="K125" s="228"/>
      <c r="L125" s="44"/>
      <c r="M125" s="122"/>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138"/>
      <c r="E126" s="43"/>
      <c r="F126" s="136"/>
      <c r="G126" s="23"/>
      <c r="H126" s="23"/>
      <c r="I126" s="23"/>
      <c r="J126" s="228"/>
      <c r="K126" s="228"/>
      <c r="L126" s="44"/>
      <c r="M126" s="122"/>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122"/>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122"/>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122"/>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122"/>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23"/>
      <c r="H131" s="23"/>
      <c r="I131" s="23"/>
      <c r="J131" s="228"/>
      <c r="K131" s="228"/>
      <c r="L131" s="44"/>
      <c r="M131" s="122"/>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23"/>
      <c r="H132" s="23"/>
      <c r="I132" s="23"/>
      <c r="J132" s="228"/>
      <c r="K132" s="228"/>
      <c r="L132" s="44"/>
      <c r="M132" s="122"/>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23"/>
      <c r="H133" s="23"/>
      <c r="I133" s="23"/>
      <c r="J133" s="228"/>
      <c r="K133" s="228"/>
      <c r="L133" s="44"/>
      <c r="M133" s="122"/>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23"/>
      <c r="H134" s="23"/>
      <c r="I134" s="23"/>
      <c r="J134" s="228"/>
      <c r="K134" s="228"/>
      <c r="L134" s="44"/>
      <c r="M134" s="122"/>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23"/>
      <c r="H139" s="23"/>
      <c r="I139" s="23"/>
      <c r="J139" s="228"/>
      <c r="K139" s="228"/>
      <c r="L139" s="44"/>
      <c r="M139" s="122"/>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122"/>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122"/>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122"/>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122"/>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122"/>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122"/>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122"/>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122"/>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122"/>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N5:N605">
    <cfRule type="cellIs" dxfId="613" priority="111" operator="greaterThan">
      <formula>0</formula>
    </cfRule>
    <cfRule type="cellIs" dxfId="612" priority="112" operator="lessThan">
      <formula>0</formula>
    </cfRule>
  </conditionalFormatting>
  <conditionalFormatting sqref="F100:F605">
    <cfRule type="containsText" dxfId="611" priority="101" operator="containsText" text="Despesa">
      <formula>NOT(ISERROR(SEARCH("Despesa",F100)))</formula>
    </cfRule>
    <cfRule type="containsText" dxfId="610" priority="102" operator="containsText" text="Receita">
      <formula>NOT(ISERROR(SEARCH("Receita",F100)))</formula>
    </cfRule>
  </conditionalFormatting>
  <conditionalFormatting sqref="F100:F605">
    <cfRule type="expression" dxfId="609" priority="249" stopIfTrue="1">
      <formula>NOT(ISERROR(SEARCH("Investimentos",F100)))</formula>
    </cfRule>
  </conditionalFormatting>
  <conditionalFormatting sqref="F48:F99">
    <cfRule type="containsText" dxfId="608" priority="97" operator="containsText" text="Despesa">
      <formula>NOT(ISERROR(SEARCH("Despesa",F48)))</formula>
    </cfRule>
    <cfRule type="containsText" dxfId="607" priority="98" operator="containsText" text="Receita">
      <formula>NOT(ISERROR(SEARCH("Receita",F48)))</formula>
    </cfRule>
  </conditionalFormatting>
  <conditionalFormatting sqref="F48:F99">
    <cfRule type="expression" dxfId="606" priority="252" stopIfTrue="1">
      <formula>NOT(ISERROR(SEARCH("Investimentos",F48)))</formula>
    </cfRule>
  </conditionalFormatting>
  <conditionalFormatting sqref="F48:F605">
    <cfRule type="containsText" dxfId="605" priority="93" operator="containsText" text="Despesa">
      <formula>NOT(ISERROR(SEARCH("Despesa",F48)))</formula>
    </cfRule>
    <cfRule type="containsText" dxfId="604" priority="94" operator="containsText" text="Receita">
      <formula>NOT(ISERROR(SEARCH("Receita",F48)))</formula>
    </cfRule>
  </conditionalFormatting>
  <conditionalFormatting sqref="F48:F605">
    <cfRule type="expression" dxfId="603" priority="255" stopIfTrue="1">
      <formula>NOT(ISERROR(SEARCH("Investimentos",F48)))</formula>
    </cfRule>
  </conditionalFormatting>
  <conditionalFormatting sqref="M109:M605">
    <cfRule type="containsText" dxfId="602" priority="89" operator="containsText" text="Não Pago">
      <formula>NOT(ISERROR(SEARCH("Não Pago",M109)))</formula>
    </cfRule>
    <cfRule type="containsText" dxfId="601" priority="90" operator="containsText" text="Pago">
      <formula>NOT(ISERROR(SEARCH("Pago",M109)))</formula>
    </cfRule>
  </conditionalFormatting>
  <conditionalFormatting sqref="M21:M108">
    <cfRule type="containsText" dxfId="600" priority="87" operator="containsText" text="Não Pago">
      <formula>NOT(ISERROR(SEARCH("Não Pago",M21)))</formula>
    </cfRule>
    <cfRule type="containsText" dxfId="599" priority="88" operator="containsText" text="Pago">
      <formula>NOT(ISERROR(SEARCH("Pago",M21)))</formula>
    </cfRule>
  </conditionalFormatting>
  <conditionalFormatting sqref="M10:M19">
    <cfRule type="containsText" dxfId="598" priority="85" operator="containsText" text="Não Pago">
      <formula>NOT(ISERROR(SEARCH("Não Pago",M10)))</formula>
    </cfRule>
    <cfRule type="containsText" dxfId="597" priority="86" operator="containsText" text="Pago">
      <formula>NOT(ISERROR(SEARCH("Pago",M10)))</formula>
    </cfRule>
  </conditionalFormatting>
  <conditionalFormatting sqref="M20">
    <cfRule type="containsText" dxfId="596" priority="83" operator="containsText" text="Não Pago">
      <formula>NOT(ISERROR(SEARCH("Não Pago",M20)))</formula>
    </cfRule>
    <cfRule type="containsText" dxfId="595" priority="84" operator="containsText" text="Pago">
      <formula>NOT(ISERROR(SEARCH("Pago",M20)))</formula>
    </cfRule>
  </conditionalFormatting>
  <conditionalFormatting sqref="M5:M9">
    <cfRule type="containsText" dxfId="594" priority="81" operator="containsText" text="Não Pago">
      <formula>NOT(ISERROR(SEARCH("Não Pago",M5)))</formula>
    </cfRule>
    <cfRule type="containsText" dxfId="593" priority="82" operator="containsText" text="Pago">
      <formula>NOT(ISERROR(SEARCH("Pago",M5)))</formula>
    </cfRule>
  </conditionalFormatting>
  <conditionalFormatting sqref="E48:E586 E603:E605">
    <cfRule type="containsText" dxfId="592" priority="61" operator="containsText" text="Despesa">
      <formula>NOT(ISERROR(SEARCH("Despesa",E48)))</formula>
    </cfRule>
    <cfRule type="containsText" dxfId="591" priority="62" operator="containsText" text="Receita">
      <formula>NOT(ISERROR(SEARCH("Receita",E48)))</formula>
    </cfRule>
  </conditionalFormatting>
  <conditionalFormatting sqref="E48:E586 E603:E605">
    <cfRule type="expression" dxfId="590" priority="63" stopIfTrue="1">
      <formula>NOT(ISERROR(SEARCH("Investimentos",E48)))</formula>
    </cfRule>
  </conditionalFormatting>
  <conditionalFormatting sqref="E48:E605">
    <cfRule type="containsText" dxfId="589" priority="50" operator="containsText" text="INVESTIMENTOS">
      <formula>NOT(ISERROR(SEARCH("INVESTIMENTOS",E48)))</formula>
    </cfRule>
    <cfRule type="containsText" dxfId="588" priority="51" operator="containsText" text="DESPESAS DE MARKETING">
      <formula>NOT(ISERROR(SEARCH("DESPESAS DE MARKETING",E48)))</formula>
    </cfRule>
    <cfRule type="containsText" dxfId="587" priority="52" operator="containsText" text="DESPESAS NÃO OPERACIONAIS">
      <formula>NOT(ISERROR(SEARCH("DESPESAS NÃO OPERACIONAIS",E48)))</formula>
    </cfRule>
    <cfRule type="containsText" dxfId="586" priority="53" operator="containsText" text="DESPESAS COM RH">
      <formula>NOT(ISERROR(SEARCH("DESPESAS COM RH",E48)))</formula>
    </cfRule>
    <cfRule type="containsText" dxfId="585" priority="54" operator="containsText" text="DESPESAS COM SERVIÇOS">
      <formula>NOT(ISERROR(SEARCH("DESPESAS COM SERVIÇOS",E48)))</formula>
    </cfRule>
    <cfRule type="containsText" dxfId="584" priority="55" operator="containsText" text="DESPESAS COM PRODUTOS">
      <formula>NOT(ISERROR(SEARCH("DESPESAS COM PRODUTOS",E48)))</formula>
    </cfRule>
    <cfRule type="containsText" dxfId="583" priority="56" operator="containsText" text="IMPOSTOS">
      <formula>NOT(ISERROR(SEARCH("IMPOSTOS",E48)))</formula>
    </cfRule>
    <cfRule type="containsText" dxfId="582" priority="59" operator="containsText" text="Despesa">
      <formula>NOT(ISERROR(SEARCH("Despesa",E48)))</formula>
    </cfRule>
    <cfRule type="containsText" dxfId="581" priority="60" operator="containsText" text="Receita">
      <formula>NOT(ISERROR(SEARCH("Receita",E48)))</formula>
    </cfRule>
  </conditionalFormatting>
  <conditionalFormatting sqref="E48:E605">
    <cfRule type="expression" dxfId="580" priority="64" stopIfTrue="1">
      <formula>NOT(ISERROR(SEARCH("Investimentos",E48)))</formula>
    </cfRule>
  </conditionalFormatting>
  <conditionalFormatting sqref="E602">
    <cfRule type="containsText" dxfId="579" priority="57" operator="containsText" text="Despesa">
      <formula>NOT(ISERROR(SEARCH("Despesa",E602)))</formula>
    </cfRule>
    <cfRule type="containsText" dxfId="578" priority="58" operator="containsText" text="Receita">
      <formula>NOT(ISERROR(SEARCH("Receita",E602)))</formula>
    </cfRule>
  </conditionalFormatting>
  <conditionalFormatting sqref="E602">
    <cfRule type="expression" dxfId="577" priority="65" stopIfTrue="1">
      <formula>NOT(ISERROR(SEARCH("Investimentos",E602)))</formula>
    </cfRule>
  </conditionalFormatting>
  <conditionalFormatting sqref="L48:L586 L603:L605">
    <cfRule type="containsText" dxfId="576" priority="48" operator="containsText" text="Não Pago">
      <formula>NOT(ISERROR(SEARCH("Não Pago",L48)))</formula>
    </cfRule>
    <cfRule type="containsText" dxfId="575" priority="49" operator="containsText" text="Pago">
      <formula>NOT(ISERROR(SEARCH("Pago",L48)))</formula>
    </cfRule>
  </conditionalFormatting>
  <conditionalFormatting sqref="L48:L605">
    <cfRule type="containsText" dxfId="574" priority="46" operator="containsText" text="Não Pago">
      <formula>NOT(ISERROR(SEARCH("Não Pago",L48)))</formula>
    </cfRule>
    <cfRule type="containsText" dxfId="573" priority="47" operator="containsText" text="Pago">
      <formula>NOT(ISERROR(SEARCH("Pago",L48)))</formula>
    </cfRule>
  </conditionalFormatting>
  <conditionalFormatting sqref="L602">
    <cfRule type="containsText" dxfId="572" priority="44" operator="containsText" text="Não Pago">
      <formula>NOT(ISERROR(SEARCH("Não Pago",L602)))</formula>
    </cfRule>
    <cfRule type="containsText" dxfId="571" priority="45" operator="containsText" text="Pago">
      <formula>NOT(ISERROR(SEARCH("Pago",L602)))</formula>
    </cfRule>
  </conditionalFormatting>
  <conditionalFormatting sqref="L48:L605">
    <cfRule type="cellIs" dxfId="570" priority="43" operator="equal">
      <formula>"Realizado"</formula>
    </cfRule>
  </conditionalFormatting>
  <conditionalFormatting sqref="L604">
    <cfRule type="containsText" dxfId="569" priority="41" operator="containsText" text="Não Pago">
      <formula>NOT(ISERROR(SEARCH("Não Pago",L604)))</formula>
    </cfRule>
    <cfRule type="containsText" dxfId="568" priority="42" operator="containsText" text="Pago">
      <formula>NOT(ISERROR(SEARCH("Pago",L604)))</formula>
    </cfRule>
  </conditionalFormatting>
  <conditionalFormatting sqref="Q7:Q8">
    <cfRule type="cellIs" dxfId="567" priority="36" operator="greaterThan">
      <formula>0</formula>
    </cfRule>
  </conditionalFormatting>
  <conditionalFormatting sqref="Q9:Q10">
    <cfRule type="cellIs" dxfId="566" priority="35" operator="greaterThan">
      <formula>0</formula>
    </cfRule>
  </conditionalFormatting>
  <conditionalFormatting sqref="Q11:Q12">
    <cfRule type="cellIs" dxfId="565" priority="33" operator="greaterThan">
      <formula>0</formula>
    </cfRule>
    <cfRule type="cellIs" dxfId="564" priority="34" operator="lessThan">
      <formula>0</formula>
    </cfRule>
  </conditionalFormatting>
  <conditionalFormatting sqref="Q13:Q14">
    <cfRule type="cellIs" dxfId="563" priority="31" operator="lessThan">
      <formula>0</formula>
    </cfRule>
    <cfRule type="cellIs" dxfId="562" priority="32" operator="greaterThan">
      <formula>0</formula>
    </cfRule>
  </conditionalFormatting>
  <conditionalFormatting sqref="E21:E47">
    <cfRule type="containsText" dxfId="561" priority="26" operator="containsText" text="Despesa">
      <formula>NOT(ISERROR(SEARCH("Despesa",E21)))</formula>
    </cfRule>
    <cfRule type="containsText" dxfId="560" priority="27" operator="containsText" text="Receita">
      <formula>NOT(ISERROR(SEARCH("Receita",E21)))</formula>
    </cfRule>
  </conditionalFormatting>
  <conditionalFormatting sqref="E21:E47">
    <cfRule type="expression" dxfId="559" priority="28" stopIfTrue="1">
      <formula>NOT(ISERROR(SEARCH("Investimentos",E21)))</formula>
    </cfRule>
  </conditionalFormatting>
  <conditionalFormatting sqref="E5:E47">
    <cfRule type="containsText" dxfId="558" priority="2" operator="containsText" text="INVESTIMENTOS">
      <formula>NOT(ISERROR(SEARCH("INVESTIMENTOS",E5)))</formula>
    </cfRule>
    <cfRule type="containsText" dxfId="557" priority="3" operator="containsText" text="DESPESAS DE MARKETING">
      <formula>NOT(ISERROR(SEARCH("DESPESAS DE MARKETING",E5)))</formula>
    </cfRule>
    <cfRule type="containsText" dxfId="556" priority="4" operator="containsText" text="DESPESAS NÃO OPERACIONAIS">
      <formula>NOT(ISERROR(SEARCH("DESPESAS NÃO OPERACIONAIS",E5)))</formula>
    </cfRule>
    <cfRule type="containsText" dxfId="555" priority="5" operator="containsText" text="DESPESAS COM RH">
      <formula>NOT(ISERROR(SEARCH("DESPESAS COM RH",E5)))</formula>
    </cfRule>
    <cfRule type="containsText" dxfId="554" priority="6" operator="containsText" text="DESPESAS COM SERVIÇOS">
      <formula>NOT(ISERROR(SEARCH("DESPESAS COM SERVIÇOS",E5)))</formula>
    </cfRule>
    <cfRule type="containsText" dxfId="553" priority="7" operator="containsText" text="DESPESAS COM PRODUTOS">
      <formula>NOT(ISERROR(SEARCH("DESPESAS COM PRODUTOS",E5)))</formula>
    </cfRule>
    <cfRule type="containsText" dxfId="552" priority="8" operator="containsText" text="IMPOSTOS">
      <formula>NOT(ISERROR(SEARCH("IMPOSTOS",E5)))</formula>
    </cfRule>
    <cfRule type="containsText" dxfId="551" priority="24" operator="containsText" text="Despesa">
      <formula>NOT(ISERROR(SEARCH("Despesa",E5)))</formula>
    </cfRule>
    <cfRule type="containsText" dxfId="550" priority="25" operator="containsText" text="Receita">
      <formula>NOT(ISERROR(SEARCH("Receita",E5)))</formula>
    </cfRule>
  </conditionalFormatting>
  <conditionalFormatting sqref="E5:E47">
    <cfRule type="expression" dxfId="549" priority="29" stopIfTrue="1">
      <formula>NOT(ISERROR(SEARCH("Investimentos",E5)))</formula>
    </cfRule>
  </conditionalFormatting>
  <conditionalFormatting sqref="E20">
    <cfRule type="containsText" dxfId="548" priority="22" operator="containsText" text="Despesa">
      <formula>NOT(ISERROR(SEARCH("Despesa",E20)))</formula>
    </cfRule>
    <cfRule type="containsText" dxfId="547" priority="23" operator="containsText" text="Receita">
      <formula>NOT(ISERROR(SEARCH("Receita",E20)))</formula>
    </cfRule>
  </conditionalFormatting>
  <conditionalFormatting sqref="E20">
    <cfRule type="expression" dxfId="546" priority="30" stopIfTrue="1">
      <formula>NOT(ISERROR(SEARCH("Investimentos",E20)))</formula>
    </cfRule>
  </conditionalFormatting>
  <conditionalFormatting sqref="L21:L47">
    <cfRule type="containsText" dxfId="545" priority="20" operator="containsText" text="Não Pago">
      <formula>NOT(ISERROR(SEARCH("Não Pago",L21)))</formula>
    </cfRule>
    <cfRule type="containsText" dxfId="544" priority="21" operator="containsText" text="Pago">
      <formula>NOT(ISERROR(SEARCH("Pago",L21)))</formula>
    </cfRule>
  </conditionalFormatting>
  <conditionalFormatting sqref="L5:L47">
    <cfRule type="containsText" dxfId="543" priority="18" operator="containsText" text="Não Pago">
      <formula>NOT(ISERROR(SEARCH("Não Pago",L5)))</formula>
    </cfRule>
    <cfRule type="containsText" dxfId="542" priority="19" operator="containsText" text="Pago">
      <formula>NOT(ISERROR(SEARCH("Pago",L5)))</formula>
    </cfRule>
  </conditionalFormatting>
  <conditionalFormatting sqref="L20">
    <cfRule type="containsText" dxfId="541" priority="16" operator="containsText" text="Não Pago">
      <formula>NOT(ISERROR(SEARCH("Não Pago",L20)))</formula>
    </cfRule>
    <cfRule type="containsText" dxfId="540" priority="17" operator="containsText" text="Pago">
      <formula>NOT(ISERROR(SEARCH("Pago",L20)))</formula>
    </cfRule>
  </conditionalFormatting>
  <conditionalFormatting sqref="L5:L47">
    <cfRule type="cellIs" dxfId="539" priority="15" operator="equal">
      <formula>"Realizado"</formula>
    </cfRule>
  </conditionalFormatting>
  <conditionalFormatting sqref="L22">
    <cfRule type="containsText" dxfId="538" priority="13" operator="containsText" text="Não Pago">
      <formula>NOT(ISERROR(SEARCH("Não Pago",L22)))</formula>
    </cfRule>
    <cfRule type="containsText" dxfId="537" priority="14" operator="containsText" text="Pago">
      <formula>NOT(ISERROR(SEARCH("Pago",L22)))</formula>
    </cfRule>
  </conditionalFormatting>
  <conditionalFormatting sqref="L27">
    <cfRule type="containsText" dxfId="536" priority="11" operator="containsText" text="Não Pago">
      <formula>NOT(ISERROR(SEARCH("Não Pago",L27)))</formula>
    </cfRule>
    <cfRule type="containsText" dxfId="535" priority="12" operator="containsText" text="Pago">
      <formula>NOT(ISERROR(SEARCH("Pago",L27)))</formula>
    </cfRule>
  </conditionalFormatting>
  <conditionalFormatting sqref="L34">
    <cfRule type="containsText" dxfId="534" priority="9" operator="containsText" text="Não Pago">
      <formula>NOT(ISERROR(SEARCH("Não Pago",L34)))</formula>
    </cfRule>
    <cfRule type="containsText" dxfId="533" priority="10" operator="containsText" text="Pago">
      <formula>NOT(ISERROR(SEARCH("Pago",L34)))</formula>
    </cfRule>
  </conditionalFormatting>
  <conditionalFormatting sqref="Q5:Q6">
    <cfRule type="cellIs" dxfId="532" priority="1" operator="greaterThan">
      <formula>0</formula>
    </cfRule>
  </conditionalFormatting>
  <dataValidations count="7">
    <dataValidation type="list" allowBlank="1" showInputMessage="1" showErrorMessage="1" sqref="L188:L605" xr:uid="{7330642E-BB74-49EB-A89E-CB06070B5052}">
      <formula1>"Pago,Não Pago"</formula1>
    </dataValidation>
    <dataValidation type="list" allowBlank="1" showInputMessage="1" showErrorMessage="1" sqref="G606:G609 G5:H605" xr:uid="{B5F99332-D750-4B32-B3CA-557A6AD65DD2}">
      <formula1>INDIRECT(W5)</formula1>
    </dataValidation>
    <dataValidation type="list" allowBlank="1" showInputMessage="1" showErrorMessage="1" sqref="F48:F605" xr:uid="{5BF5B792-1A23-4955-8C66-A63F34D28BBB}">
      <formula1>$P$16:$P$26</formula1>
    </dataValidation>
    <dataValidation type="list" allowBlank="1" showInputMessage="1" showErrorMessage="1" sqref="L5:L187" xr:uid="{A58CEF69-99D8-4526-A85C-91CC5BEC1187}">
      <formula1>"Pago,Não Pago,Realizado"</formula1>
    </dataValidation>
    <dataValidation type="list" allowBlank="1" showInputMessage="1" showErrorMessage="1" sqref="I1:I1048576" xr:uid="{B2697544-93B1-4D34-A846-9A155E192838}">
      <formula1>"Jan,Fev,Mar,Abr,Mai,Jun,Jul,Ago,Set,Out,Nov,Dez"</formula1>
    </dataValidation>
    <dataValidation type="list" allowBlank="1" showInputMessage="1" showErrorMessage="1" sqref="M1:M1048576" xr:uid="{8FD15173-3128-4409-BC80-C10F405890B4}">
      <formula1>"Sim,Não"</formula1>
    </dataValidation>
    <dataValidation type="list" allowBlank="1" showInputMessage="1" showErrorMessage="1" sqref="E2:E3" xr:uid="{7E7AF1DE-A48C-49F5-998D-A2F838278A16}">
      <formula1>$E$12:$E$34</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0FD5D3C-8BAB-49C6-9277-E6B39D40820D}">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Q7" sqref="Q7:Q8"/>
    </sheetView>
  </sheetViews>
  <sheetFormatPr defaultColWidth="0" defaultRowHeight="15" customHeight="1"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43"/>
      <c r="H5" s="43"/>
      <c r="I5" s="43"/>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121</v>
      </c>
      <c r="Q5" s="265">
        <f>Fev!Q13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6"/>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36"/>
      <c r="G7" s="43"/>
      <c r="H7" s="43"/>
      <c r="I7" s="43"/>
      <c r="J7" s="228"/>
      <c r="K7" s="228"/>
      <c r="L7" s="44"/>
      <c r="M7" s="44"/>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5">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36"/>
      <c r="G8" s="43"/>
      <c r="H8" s="43"/>
      <c r="I8" s="43"/>
      <c r="J8" s="228"/>
      <c r="K8" s="228"/>
      <c r="L8" s="44"/>
      <c r="M8" s="44"/>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6"/>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138"/>
      <c r="E9" s="43"/>
      <c r="F9" s="136"/>
      <c r="G9" s="43"/>
      <c r="H9" s="43"/>
      <c r="I9" s="43"/>
      <c r="J9" s="228"/>
      <c r="K9" s="228"/>
      <c r="L9" s="44"/>
      <c r="M9" s="44"/>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138"/>
      <c r="E10" s="43"/>
      <c r="F10" s="136"/>
      <c r="G10" s="43"/>
      <c r="H10" s="43"/>
      <c r="I10" s="43"/>
      <c r="J10" s="228"/>
      <c r="K10" s="228"/>
      <c r="L10" s="44"/>
      <c r="M10" s="44"/>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138"/>
      <c r="E11" s="43"/>
      <c r="F11" s="136"/>
      <c r="G11" s="43"/>
      <c r="H11" s="43"/>
      <c r="I11" s="43"/>
      <c r="J11" s="228"/>
      <c r="K11" s="228"/>
      <c r="L11" s="44"/>
      <c r="M11" s="44"/>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138"/>
      <c r="E12" s="43"/>
      <c r="F12" s="136"/>
      <c r="G12" s="43"/>
      <c r="H12" s="43"/>
      <c r="I12" s="43"/>
      <c r="J12" s="228"/>
      <c r="K12" s="228"/>
      <c r="L12" s="44"/>
      <c r="M12" s="44"/>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138"/>
      <c r="E13" s="43"/>
      <c r="F13" s="136"/>
      <c r="G13" s="43"/>
      <c r="H13" s="43"/>
      <c r="I13" s="43"/>
      <c r="J13" s="228"/>
      <c r="K13" s="228"/>
      <c r="L13" s="44"/>
      <c r="M13" s="44"/>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138"/>
      <c r="E14" s="43"/>
      <c r="F14" s="136"/>
      <c r="G14" s="43"/>
      <c r="H14" s="43"/>
      <c r="I14" s="43"/>
      <c r="J14" s="228"/>
      <c r="K14" s="228"/>
      <c r="L14" s="44"/>
      <c r="M14" s="44"/>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138"/>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138"/>
      <c r="E16" s="43"/>
      <c r="F16" s="136"/>
      <c r="G16" s="43"/>
      <c r="H16" s="43"/>
      <c r="I16" s="43"/>
      <c r="J16" s="228"/>
      <c r="K16" s="228"/>
      <c r="L16" s="44"/>
      <c r="M16" s="44"/>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138"/>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138"/>
      <c r="E18" s="43"/>
      <c r="F18" s="136"/>
      <c r="G18" s="43"/>
      <c r="H18" s="43"/>
      <c r="I18" s="43"/>
      <c r="J18" s="228"/>
      <c r="K18" s="228"/>
      <c r="L18" s="44"/>
      <c r="M18" s="44"/>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138"/>
      <c r="E19" s="43"/>
      <c r="F19" s="136"/>
      <c r="G19" s="43"/>
      <c r="H19" s="43"/>
      <c r="I19" s="43"/>
      <c r="J19" s="228"/>
      <c r="K19" s="228"/>
      <c r="L19" s="44"/>
      <c r="M19" s="44"/>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138"/>
      <c r="E20" s="43"/>
      <c r="F20" s="136"/>
      <c r="G20" s="43"/>
      <c r="H20" s="43"/>
      <c r="I20" s="43"/>
      <c r="J20" s="228"/>
      <c r="K20" s="228"/>
      <c r="L20" s="44"/>
      <c r="M20" s="44"/>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138"/>
      <c r="E21" s="43"/>
      <c r="F21" s="136"/>
      <c r="G21" s="43"/>
      <c r="H21" s="43"/>
      <c r="I21" s="43"/>
      <c r="J21" s="228"/>
      <c r="K21" s="228"/>
      <c r="L21" s="44"/>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138"/>
      <c r="E22" s="43"/>
      <c r="F22" s="136"/>
      <c r="G22" s="43"/>
      <c r="H22" s="43"/>
      <c r="I22" s="43"/>
      <c r="J22" s="228"/>
      <c r="K22" s="228"/>
      <c r="L22" s="44"/>
      <c r="M22" s="44"/>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138"/>
      <c r="E23" s="43"/>
      <c r="F23" s="136"/>
      <c r="G23" s="43"/>
      <c r="H23" s="43"/>
      <c r="I23" s="43"/>
      <c r="J23" s="228"/>
      <c r="K23" s="228"/>
      <c r="L23" s="44"/>
      <c r="M23" s="44"/>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138"/>
      <c r="E24" s="43"/>
      <c r="F24" s="136"/>
      <c r="G24" s="43"/>
      <c r="H24" s="43"/>
      <c r="I24" s="43"/>
      <c r="J24" s="228"/>
      <c r="K24" s="228"/>
      <c r="L24" s="44"/>
      <c r="M24" s="44"/>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138"/>
      <c r="E25" s="43"/>
      <c r="F25" s="136"/>
      <c r="G25" s="43"/>
      <c r="H25" s="43"/>
      <c r="I25" s="43"/>
      <c r="J25" s="228"/>
      <c r="K25" s="228"/>
      <c r="L25" s="44"/>
      <c r="M25" s="44"/>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138"/>
      <c r="E26" s="43"/>
      <c r="F26" s="136"/>
      <c r="G26" s="43"/>
      <c r="H26" s="43"/>
      <c r="I26" s="43"/>
      <c r="J26" s="228"/>
      <c r="K26" s="228"/>
      <c r="L26" s="44"/>
      <c r="M26" s="44"/>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138"/>
      <c r="E27" s="43"/>
      <c r="F27" s="136"/>
      <c r="G27" s="43"/>
      <c r="H27" s="43"/>
      <c r="I27" s="43"/>
      <c r="J27" s="228"/>
      <c r="K27" s="228"/>
      <c r="L27" s="44"/>
      <c r="M27" s="44"/>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138"/>
      <c r="E28" s="43"/>
      <c r="F28" s="136"/>
      <c r="G28" s="43"/>
      <c r="H28" s="43"/>
      <c r="I28" s="43"/>
      <c r="J28" s="228"/>
      <c r="K28" s="228"/>
      <c r="L28" s="44"/>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138"/>
      <c r="E29" s="43"/>
      <c r="F29" s="136"/>
      <c r="G29" s="43"/>
      <c r="H29" s="43"/>
      <c r="I29" s="43"/>
      <c r="J29" s="228"/>
      <c r="K29" s="228"/>
      <c r="L29" s="44"/>
      <c r="M29" s="44"/>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138"/>
      <c r="E30" s="43"/>
      <c r="F30" s="136"/>
      <c r="G30" s="43"/>
      <c r="H30" s="43"/>
      <c r="I30" s="43"/>
      <c r="J30" s="228"/>
      <c r="K30" s="228"/>
      <c r="L30" s="44"/>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138"/>
      <c r="E31" s="43"/>
      <c r="F31" s="136"/>
      <c r="G31" s="43"/>
      <c r="H31" s="43"/>
      <c r="I31" s="43"/>
      <c r="J31" s="228"/>
      <c r="K31" s="228"/>
      <c r="L31" s="44"/>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138"/>
      <c r="E32" s="43"/>
      <c r="F32" s="136"/>
      <c r="G32" s="43"/>
      <c r="H32" s="43"/>
      <c r="I32" s="43"/>
      <c r="J32" s="228"/>
      <c r="K32" s="228"/>
      <c r="L32" s="44"/>
      <c r="M32" s="44"/>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138"/>
      <c r="E33" s="43"/>
      <c r="F33" s="136"/>
      <c r="G33" s="43"/>
      <c r="H33" s="43"/>
      <c r="I33" s="43"/>
      <c r="J33" s="228"/>
      <c r="K33" s="228"/>
      <c r="L33" s="44"/>
      <c r="M33" s="44"/>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138"/>
      <c r="E34" s="43"/>
      <c r="F34" s="136"/>
      <c r="G34" s="43"/>
      <c r="H34" s="43"/>
      <c r="I34" s="43"/>
      <c r="J34" s="228"/>
      <c r="K34" s="228"/>
      <c r="L34" s="44"/>
      <c r="M34" s="44"/>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138"/>
      <c r="E35" s="43"/>
      <c r="F35" s="136"/>
      <c r="G35" s="43"/>
      <c r="H35" s="43"/>
      <c r="I35" s="43"/>
      <c r="J35" s="228"/>
      <c r="K35" s="228"/>
      <c r="L35" s="44"/>
      <c r="M35" s="44"/>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138"/>
      <c r="E36" s="43"/>
      <c r="F36" s="136"/>
      <c r="G36" s="43"/>
      <c r="H36" s="43"/>
      <c r="I36" s="43"/>
      <c r="J36" s="228"/>
      <c r="K36" s="228"/>
      <c r="L36" s="44"/>
      <c r="M36" s="44"/>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138"/>
      <c r="E37" s="43"/>
      <c r="F37" s="136"/>
      <c r="G37" s="43"/>
      <c r="H37" s="43"/>
      <c r="I37" s="43"/>
      <c r="J37" s="228"/>
      <c r="K37" s="228"/>
      <c r="L37" s="44"/>
      <c r="M37" s="44"/>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138"/>
      <c r="E38" s="43"/>
      <c r="F38" s="195"/>
      <c r="G38" s="23"/>
      <c r="H38" s="23"/>
      <c r="I38" s="2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138"/>
      <c r="E39" s="43"/>
      <c r="F39" s="136"/>
      <c r="G39" s="43"/>
      <c r="H39" s="43"/>
      <c r="I39" s="43"/>
      <c r="J39" s="228"/>
      <c r="K39" s="228"/>
      <c r="L39" s="44"/>
      <c r="M39" s="44"/>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138"/>
      <c r="E40" s="43"/>
      <c r="F40" s="136"/>
      <c r="G40" s="43"/>
      <c r="H40" s="43"/>
      <c r="I40" s="43"/>
      <c r="J40" s="228"/>
      <c r="K40" s="228"/>
      <c r="L40" s="44"/>
      <c r="M40" s="44"/>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138"/>
      <c r="E41" s="43"/>
      <c r="F41" s="136"/>
      <c r="G41" s="43"/>
      <c r="H41" s="43"/>
      <c r="I41" s="43"/>
      <c r="J41" s="228"/>
      <c r="K41" s="228"/>
      <c r="L41" s="44"/>
      <c r="M41" s="44"/>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138"/>
      <c r="E42" s="43"/>
      <c r="F42" s="136"/>
      <c r="G42" s="43"/>
      <c r="H42" s="43"/>
      <c r="I42" s="43"/>
      <c r="J42" s="228"/>
      <c r="K42" s="228"/>
      <c r="L42" s="44"/>
      <c r="M42" s="44"/>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138"/>
      <c r="E43" s="43"/>
      <c r="F43" s="136"/>
      <c r="G43" s="43"/>
      <c r="H43" s="43"/>
      <c r="I43" s="43"/>
      <c r="J43" s="228"/>
      <c r="K43" s="228"/>
      <c r="L43" s="44"/>
      <c r="M43" s="44"/>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138"/>
      <c r="E44" s="43"/>
      <c r="F44" s="136"/>
      <c r="G44" s="43"/>
      <c r="H44" s="43"/>
      <c r="I44" s="43"/>
      <c r="J44" s="228"/>
      <c r="K44" s="228"/>
      <c r="L44" s="44"/>
      <c r="M44" s="44"/>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138"/>
      <c r="E45" s="43"/>
      <c r="F45" s="136"/>
      <c r="G45" s="43"/>
      <c r="H45" s="43"/>
      <c r="I45" s="43"/>
      <c r="J45" s="228"/>
      <c r="K45" s="228"/>
      <c r="L45" s="44"/>
      <c r="M45" s="44"/>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138"/>
      <c r="E46" s="43"/>
      <c r="F46" s="136"/>
      <c r="G46" s="43"/>
      <c r="H46" s="43"/>
      <c r="I46" s="43"/>
      <c r="J46" s="228"/>
      <c r="K46" s="228"/>
      <c r="L46" s="44"/>
      <c r="M46" s="44"/>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138"/>
      <c r="E47" s="43"/>
      <c r="F47" s="136"/>
      <c r="G47" s="43"/>
      <c r="H47" s="43"/>
      <c r="I47" s="43"/>
      <c r="J47" s="228"/>
      <c r="K47" s="228"/>
      <c r="L47" s="44"/>
      <c r="M47" s="44"/>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138"/>
      <c r="E48" s="43"/>
      <c r="F48" s="136"/>
      <c r="G48" s="43"/>
      <c r="H48" s="43"/>
      <c r="I48" s="43"/>
      <c r="J48" s="228"/>
      <c r="K48" s="228"/>
      <c r="L48" s="44"/>
      <c r="M48" s="44"/>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138"/>
      <c r="E49" s="43"/>
      <c r="F49" s="136"/>
      <c r="G49" s="43"/>
      <c r="H49" s="43"/>
      <c r="I49" s="43"/>
      <c r="J49" s="228"/>
      <c r="K49" s="228"/>
      <c r="L49" s="44"/>
      <c r="M49" s="44"/>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138"/>
      <c r="E50" s="43"/>
      <c r="F50" s="136"/>
      <c r="G50" s="43"/>
      <c r="H50" s="43"/>
      <c r="I50" s="43"/>
      <c r="J50" s="228"/>
      <c r="K50" s="228"/>
      <c r="L50" s="44"/>
      <c r="M50" s="44"/>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138"/>
      <c r="E51" s="43"/>
      <c r="F51" s="136"/>
      <c r="G51" s="43"/>
      <c r="H51" s="43"/>
      <c r="I51" s="43"/>
      <c r="J51" s="228"/>
      <c r="K51" s="228"/>
      <c r="L51" s="44"/>
      <c r="M51" s="44"/>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138"/>
      <c r="E52" s="43"/>
      <c r="F52" s="136"/>
      <c r="G52" s="43"/>
      <c r="H52" s="43"/>
      <c r="I52" s="43"/>
      <c r="J52" s="228"/>
      <c r="K52" s="228"/>
      <c r="L52" s="44"/>
      <c r="M52" s="44"/>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138"/>
      <c r="E53" s="43"/>
      <c r="F53" s="136"/>
      <c r="G53" s="43"/>
      <c r="H53" s="43"/>
      <c r="I53" s="43"/>
      <c r="J53" s="228"/>
      <c r="K53" s="228"/>
      <c r="L53" s="44"/>
      <c r="M53" s="44"/>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138"/>
      <c r="E54" s="43"/>
      <c r="F54" s="136"/>
      <c r="G54" s="43"/>
      <c r="H54" s="43"/>
      <c r="I54" s="43"/>
      <c r="J54" s="228"/>
      <c r="K54" s="228"/>
      <c r="L54" s="44"/>
      <c r="M54" s="44"/>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138"/>
      <c r="E55" s="43"/>
      <c r="F55" s="136"/>
      <c r="G55" s="43"/>
      <c r="H55" s="43"/>
      <c r="I55" s="43"/>
      <c r="J55" s="228"/>
      <c r="K55" s="228"/>
      <c r="L55" s="44"/>
      <c r="M55" s="44"/>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138"/>
      <c r="E56" s="43"/>
      <c r="F56" s="136"/>
      <c r="G56" s="43"/>
      <c r="H56" s="43"/>
      <c r="I56" s="43"/>
      <c r="J56" s="228"/>
      <c r="K56" s="228"/>
      <c r="L56" s="44"/>
      <c r="M56" s="44"/>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138"/>
      <c r="E57" s="43"/>
      <c r="F57" s="136"/>
      <c r="G57" s="43"/>
      <c r="H57" s="43"/>
      <c r="I57" s="43"/>
      <c r="J57" s="228"/>
      <c r="K57" s="228"/>
      <c r="L57" s="44"/>
      <c r="M57" s="44"/>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138"/>
      <c r="E58" s="43"/>
      <c r="F58" s="136"/>
      <c r="G58" s="43"/>
      <c r="H58" s="43"/>
      <c r="I58" s="43"/>
      <c r="J58" s="228"/>
      <c r="K58" s="228"/>
      <c r="L58" s="44"/>
      <c r="M58" s="44"/>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138"/>
      <c r="E59" s="43"/>
      <c r="F59" s="136"/>
      <c r="G59" s="43"/>
      <c r="H59" s="43"/>
      <c r="I59" s="43"/>
      <c r="J59" s="228"/>
      <c r="K59" s="228"/>
      <c r="L59" s="44"/>
      <c r="M59" s="44"/>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138"/>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138"/>
      <c r="E61" s="43"/>
      <c r="F61" s="195"/>
      <c r="G61" s="23"/>
      <c r="H61" s="23"/>
      <c r="I61" s="2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138"/>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138"/>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138"/>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138"/>
      <c r="E65" s="43"/>
      <c r="F65" s="136"/>
      <c r="G65" s="43"/>
      <c r="H65" s="43"/>
      <c r="I65" s="43"/>
      <c r="J65" s="228"/>
      <c r="K65" s="228"/>
      <c r="L65" s="44"/>
      <c r="M65" s="44"/>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44"/>
      <c r="M66" s="44"/>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44"/>
      <c r="M68" s="44"/>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44"/>
      <c r="M69" s="44"/>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44"/>
      <c r="M70" s="44"/>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44"/>
      <c r="M71" s="44"/>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44"/>
      <c r="M72" s="44"/>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44"/>
      <c r="M73" s="44"/>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44"/>
      <c r="M74" s="44"/>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44"/>
      <c r="M75" s="44"/>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44"/>
      <c r="M76" s="44"/>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44"/>
      <c r="M77" s="44"/>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44"/>
      <c r="M78" s="44"/>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44"/>
      <c r="M79" s="44"/>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44"/>
      <c r="M80" s="44"/>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44"/>
      <c r="M81" s="44"/>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44"/>
      <c r="M82" s="44"/>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44"/>
      <c r="M83" s="44"/>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44"/>
      <c r="M84" s="44"/>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44"/>
      <c r="M85" s="44"/>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44"/>
      <c r="M86" s="44"/>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44"/>
      <c r="M87" s="44"/>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44"/>
      <c r="M89" s="44"/>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44"/>
      <c r="M90" s="44"/>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44"/>
      <c r="M91" s="44"/>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44"/>
      <c r="M92" s="44"/>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44"/>
      <c r="M93" s="44"/>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44"/>
      <c r="M94" s="44"/>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95"/>
      <c r="G193" s="43"/>
      <c r="H193" s="43"/>
      <c r="I193" s="43"/>
      <c r="J193" s="228"/>
      <c r="K193" s="228"/>
      <c r="L193" s="44"/>
      <c r="M193" s="122"/>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95"/>
      <c r="G194" s="23"/>
      <c r="H194" s="23"/>
      <c r="I194" s="23"/>
      <c r="J194" s="228"/>
      <c r="K194" s="228"/>
      <c r="L194" s="44"/>
      <c r="M194" s="122"/>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95"/>
      <c r="G195" s="43"/>
      <c r="H195" s="43"/>
      <c r="I195" s="43"/>
      <c r="J195" s="228"/>
      <c r="K195" s="228"/>
      <c r="L195" s="44"/>
      <c r="M195" s="122"/>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95"/>
      <c r="G197" s="23"/>
      <c r="H197" s="23"/>
      <c r="I197" s="23"/>
      <c r="J197" s="228"/>
      <c r="K197" s="228"/>
      <c r="L197" s="44"/>
      <c r="M197" s="122"/>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95"/>
      <c r="G198" s="23"/>
      <c r="H198" s="23"/>
      <c r="I198" s="23"/>
      <c r="J198" s="228"/>
      <c r="K198" s="228"/>
      <c r="L198" s="44"/>
      <c r="M198" s="122"/>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95"/>
      <c r="G199" s="43"/>
      <c r="H199" s="43"/>
      <c r="I199" s="43"/>
      <c r="J199" s="228"/>
      <c r="K199" s="228"/>
      <c r="L199" s="44"/>
      <c r="M199" s="122"/>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95"/>
      <c r="G200" s="23"/>
      <c r="H200" s="23"/>
      <c r="I200" s="23"/>
      <c r="J200" s="228"/>
      <c r="K200" s="228"/>
      <c r="L200" s="44"/>
      <c r="M200" s="122"/>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95"/>
      <c r="G201" s="43"/>
      <c r="H201" s="43"/>
      <c r="I201" s="43"/>
      <c r="J201" s="228"/>
      <c r="K201" s="228"/>
      <c r="L201" s="44"/>
      <c r="M201" s="122"/>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95"/>
      <c r="G202" s="43"/>
      <c r="H202" s="43"/>
      <c r="I202" s="43"/>
      <c r="J202" s="228"/>
      <c r="K202" s="228"/>
      <c r="L202" s="44"/>
      <c r="M202" s="122"/>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95"/>
      <c r="G203" s="43"/>
      <c r="H203" s="43"/>
      <c r="I203" s="43"/>
      <c r="J203" s="228"/>
      <c r="K203" s="228"/>
      <c r="L203" s="44"/>
      <c r="M203" s="122"/>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95"/>
      <c r="G204" s="43"/>
      <c r="H204" s="43"/>
      <c r="I204" s="43"/>
      <c r="J204" s="228"/>
      <c r="K204" s="228"/>
      <c r="L204" s="44"/>
      <c r="M204" s="122"/>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95"/>
      <c r="G205" s="23"/>
      <c r="H205" s="23"/>
      <c r="I205" s="23"/>
      <c r="J205" s="228"/>
      <c r="K205" s="228"/>
      <c r="L205" s="44"/>
      <c r="M205" s="122"/>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95"/>
      <c r="G214" s="23"/>
      <c r="H214" s="23"/>
      <c r="I214" s="23"/>
      <c r="J214" s="228"/>
      <c r="K214" s="228"/>
      <c r="L214" s="44"/>
      <c r="M214" s="122"/>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95"/>
      <c r="G215" s="23"/>
      <c r="H215" s="23"/>
      <c r="I215" s="23"/>
      <c r="J215" s="228"/>
      <c r="K215" s="228"/>
      <c r="L215" s="44"/>
      <c r="M215" s="122"/>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95"/>
      <c r="G216" s="23"/>
      <c r="H216" s="23"/>
      <c r="I216" s="23"/>
      <c r="J216" s="228"/>
      <c r="K216" s="228"/>
      <c r="L216" s="44"/>
      <c r="M216" s="122"/>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95"/>
      <c r="G217" s="23"/>
      <c r="H217" s="23"/>
      <c r="I217" s="23"/>
      <c r="J217" s="228"/>
      <c r="K217" s="228"/>
      <c r="L217" s="44"/>
      <c r="M217" s="122"/>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95"/>
      <c r="G218" s="43"/>
      <c r="H218" s="43"/>
      <c r="I218" s="43"/>
      <c r="J218" s="228"/>
      <c r="K218" s="228"/>
      <c r="L218" s="44"/>
      <c r="M218" s="122"/>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95"/>
      <c r="G219" s="43"/>
      <c r="H219" s="43"/>
      <c r="I219" s="43"/>
      <c r="J219" s="228"/>
      <c r="K219" s="228"/>
      <c r="L219" s="44"/>
      <c r="M219" s="122"/>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95"/>
      <c r="G220" s="43"/>
      <c r="H220" s="43"/>
      <c r="I220" s="43"/>
      <c r="J220" s="228"/>
      <c r="K220" s="228"/>
      <c r="L220" s="44"/>
      <c r="M220" s="122"/>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95"/>
      <c r="G221" s="43"/>
      <c r="H221" s="43"/>
      <c r="I221" s="43"/>
      <c r="J221" s="228"/>
      <c r="K221" s="228"/>
      <c r="L221" s="44"/>
      <c r="M221" s="122"/>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95"/>
      <c r="G222" s="23"/>
      <c r="H222" s="23"/>
      <c r="I222" s="23"/>
      <c r="J222" s="228"/>
      <c r="K222" s="228"/>
      <c r="L222" s="44"/>
      <c r="M222" s="122"/>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95"/>
      <c r="G235" s="43"/>
      <c r="H235" s="43"/>
      <c r="I235" s="43"/>
      <c r="J235" s="228"/>
      <c r="K235" s="228"/>
      <c r="L235" s="44"/>
      <c r="M235" s="122"/>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95"/>
      <c r="G236" s="43"/>
      <c r="H236" s="43"/>
      <c r="I236" s="43"/>
      <c r="J236" s="228"/>
      <c r="K236" s="228"/>
      <c r="L236" s="44"/>
      <c r="M236" s="122"/>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95"/>
      <c r="G237" s="43"/>
      <c r="H237" s="43"/>
      <c r="I237" s="43"/>
      <c r="J237" s="228"/>
      <c r="K237" s="228"/>
      <c r="L237" s="44"/>
      <c r="M237" s="122"/>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95"/>
      <c r="G238" s="23"/>
      <c r="H238" s="23"/>
      <c r="I238" s="23"/>
      <c r="J238" s="228"/>
      <c r="K238" s="228"/>
      <c r="L238" s="44"/>
      <c r="M238" s="122"/>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95"/>
      <c r="G239" s="23"/>
      <c r="H239" s="23"/>
      <c r="I239" s="23"/>
      <c r="J239" s="228"/>
      <c r="K239" s="228"/>
      <c r="L239" s="44"/>
      <c r="M239" s="122"/>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95"/>
      <c r="G240" s="23"/>
      <c r="H240" s="23"/>
      <c r="I240" s="23"/>
      <c r="J240" s="228"/>
      <c r="K240" s="228"/>
      <c r="L240" s="44"/>
      <c r="M240" s="122"/>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95"/>
      <c r="G241" s="23"/>
      <c r="H241" s="23"/>
      <c r="I241" s="23"/>
      <c r="J241" s="228"/>
      <c r="K241" s="228"/>
      <c r="L241" s="44"/>
      <c r="M241" s="122"/>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95"/>
      <c r="G242" s="43"/>
      <c r="H242" s="43"/>
      <c r="I242" s="43"/>
      <c r="J242" s="228"/>
      <c r="K242" s="228"/>
      <c r="L242" s="44"/>
      <c r="M242" s="122"/>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95"/>
      <c r="G243" s="43"/>
      <c r="H243" s="43"/>
      <c r="I243" s="43"/>
      <c r="J243" s="228"/>
      <c r="K243" s="228"/>
      <c r="L243" s="44"/>
      <c r="M243" s="122"/>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95"/>
      <c r="G244" s="23"/>
      <c r="H244" s="23"/>
      <c r="I244" s="23"/>
      <c r="J244" s="228"/>
      <c r="K244" s="228"/>
      <c r="L244" s="44"/>
      <c r="M244" s="122"/>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95"/>
      <c r="G245" s="43"/>
      <c r="H245" s="43"/>
      <c r="I245" s="43"/>
      <c r="J245" s="228"/>
      <c r="K245" s="228"/>
      <c r="L245" s="44"/>
      <c r="M245" s="122"/>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95"/>
      <c r="G246" s="43"/>
      <c r="H246" s="43"/>
      <c r="I246" s="43"/>
      <c r="J246" s="228"/>
      <c r="K246" s="228"/>
      <c r="L246" s="44"/>
      <c r="M246" s="122"/>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95"/>
      <c r="G247" s="43"/>
      <c r="H247" s="43"/>
      <c r="I247" s="43"/>
      <c r="J247" s="228"/>
      <c r="K247" s="228"/>
      <c r="L247" s="44"/>
      <c r="M247" s="122"/>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95"/>
      <c r="G248" s="23"/>
      <c r="H248" s="23"/>
      <c r="I248" s="23"/>
      <c r="J248" s="228"/>
      <c r="K248" s="228"/>
      <c r="L248" s="44"/>
      <c r="M248" s="122"/>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95"/>
      <c r="G257" s="43"/>
      <c r="H257" s="43"/>
      <c r="I257" s="43"/>
      <c r="J257" s="228"/>
      <c r="K257" s="228"/>
      <c r="L257" s="44"/>
      <c r="M257" s="122"/>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95"/>
      <c r="G258" s="43"/>
      <c r="H258" s="43"/>
      <c r="I258" s="43"/>
      <c r="J258" s="228"/>
      <c r="K258" s="228"/>
      <c r="L258" s="44"/>
      <c r="M258" s="122"/>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95"/>
      <c r="G259" s="43"/>
      <c r="H259" s="43"/>
      <c r="I259" s="43"/>
      <c r="J259" s="228"/>
      <c r="K259" s="228"/>
      <c r="L259" s="44"/>
      <c r="M259" s="122"/>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95"/>
      <c r="G260" s="43"/>
      <c r="H260" s="43"/>
      <c r="I260" s="43"/>
      <c r="J260" s="228"/>
      <c r="K260" s="228"/>
      <c r="L260" s="44"/>
      <c r="M260" s="122"/>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95"/>
      <c r="G275" s="23"/>
      <c r="H275" s="23"/>
      <c r="I275" s="23"/>
      <c r="J275" s="228"/>
      <c r="K275" s="228"/>
      <c r="L275" s="44"/>
      <c r="M275" s="122"/>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95"/>
      <c r="G276" s="23"/>
      <c r="H276" s="23"/>
      <c r="I276" s="23"/>
      <c r="J276" s="228"/>
      <c r="K276" s="228"/>
      <c r="L276" s="44"/>
      <c r="M276" s="122"/>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95"/>
      <c r="G277" s="23"/>
      <c r="H277" s="23"/>
      <c r="I277" s="23"/>
      <c r="J277" s="228"/>
      <c r="K277" s="228"/>
      <c r="L277" s="44"/>
      <c r="M277" s="122"/>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95"/>
      <c r="G278" s="43"/>
      <c r="H278" s="43"/>
      <c r="I278" s="43"/>
      <c r="J278" s="228"/>
      <c r="K278" s="228"/>
      <c r="L278" s="44"/>
      <c r="M278" s="122"/>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95"/>
      <c r="G279" s="43"/>
      <c r="H279" s="43"/>
      <c r="I279" s="43"/>
      <c r="J279" s="228"/>
      <c r="K279" s="228"/>
      <c r="L279" s="44"/>
      <c r="M279" s="122"/>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95"/>
      <c r="G280" s="23"/>
      <c r="H280" s="23"/>
      <c r="I280" s="23"/>
      <c r="J280" s="228"/>
      <c r="K280" s="228"/>
      <c r="L280" s="44"/>
      <c r="M280" s="122"/>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95"/>
      <c r="G281" s="43"/>
      <c r="H281" s="43"/>
      <c r="I281" s="43"/>
      <c r="J281" s="228"/>
      <c r="K281" s="228"/>
      <c r="L281" s="44"/>
      <c r="M281" s="122"/>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95"/>
      <c r="G282" s="23"/>
      <c r="H282" s="23"/>
      <c r="I282" s="23"/>
      <c r="J282" s="228"/>
      <c r="K282" s="228"/>
      <c r="L282" s="44"/>
      <c r="M282" s="122"/>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95"/>
      <c r="G283" s="43"/>
      <c r="H283" s="43"/>
      <c r="I283" s="43"/>
      <c r="J283" s="228"/>
      <c r="K283" s="228"/>
      <c r="L283" s="44"/>
      <c r="M283" s="122"/>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95"/>
      <c r="G284" s="23"/>
      <c r="H284" s="23"/>
      <c r="I284" s="23"/>
      <c r="J284" s="228"/>
      <c r="K284" s="228"/>
      <c r="L284" s="44"/>
      <c r="M284" s="122"/>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95"/>
      <c r="G285" s="43"/>
      <c r="H285" s="43"/>
      <c r="I285" s="43"/>
      <c r="J285" s="228"/>
      <c r="K285" s="228"/>
      <c r="L285" s="44"/>
      <c r="M285" s="122"/>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95"/>
      <c r="G288" s="43"/>
      <c r="H288" s="43"/>
      <c r="I288" s="43"/>
      <c r="J288" s="228"/>
      <c r="K288" s="228"/>
      <c r="L288" s="44"/>
      <c r="M288" s="122"/>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138"/>
      <c r="I311" s="138"/>
      <c r="J311" s="228"/>
      <c r="K311" s="228"/>
      <c r="L311" s="44"/>
      <c r="M311" s="122"/>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95"/>
      <c r="G312" s="43"/>
      <c r="H312" s="43"/>
      <c r="I312" s="43"/>
      <c r="J312" s="228"/>
      <c r="K312" s="228"/>
      <c r="L312" s="44"/>
      <c r="M312" s="122"/>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95"/>
      <c r="G313" s="23"/>
      <c r="H313" s="23"/>
      <c r="I313" s="23"/>
      <c r="J313" s="228"/>
      <c r="K313" s="228"/>
      <c r="L313" s="44"/>
      <c r="M313" s="122"/>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95"/>
      <c r="G314" s="23"/>
      <c r="H314" s="23"/>
      <c r="I314" s="23"/>
      <c r="J314" s="228"/>
      <c r="K314" s="228"/>
      <c r="L314" s="44"/>
      <c r="M314" s="122"/>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95"/>
      <c r="G315" s="43"/>
      <c r="H315" s="43"/>
      <c r="I315" s="43"/>
      <c r="J315" s="228"/>
      <c r="K315" s="228"/>
      <c r="L315" s="44"/>
      <c r="M315" s="122"/>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95"/>
      <c r="G316" s="43"/>
      <c r="H316" s="43"/>
      <c r="I316" s="43"/>
      <c r="J316" s="228"/>
      <c r="K316" s="228"/>
      <c r="L316" s="44"/>
      <c r="M316" s="122"/>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95"/>
      <c r="G317" s="43"/>
      <c r="H317" s="43"/>
      <c r="I317" s="43"/>
      <c r="J317" s="228"/>
      <c r="K317" s="228"/>
      <c r="L317" s="44"/>
      <c r="M317" s="122"/>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95"/>
      <c r="G318" s="43"/>
      <c r="H318" s="43"/>
      <c r="I318" s="43"/>
      <c r="J318" s="228"/>
      <c r="K318" s="228"/>
      <c r="L318" s="44"/>
      <c r="M318" s="122"/>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95"/>
      <c r="G319" s="23"/>
      <c r="H319" s="23"/>
      <c r="I319" s="23"/>
      <c r="J319" s="228"/>
      <c r="K319" s="228"/>
      <c r="L319" s="44"/>
      <c r="M319" s="122"/>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95"/>
      <c r="G320" s="23"/>
      <c r="H320" s="23"/>
      <c r="I320" s="23"/>
      <c r="J320" s="228"/>
      <c r="K320" s="228"/>
      <c r="L320" s="44"/>
      <c r="M320" s="122"/>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95"/>
      <c r="G321" s="23"/>
      <c r="H321" s="23"/>
      <c r="I321" s="23"/>
      <c r="J321" s="228"/>
      <c r="K321" s="228"/>
      <c r="L321" s="44"/>
      <c r="M321" s="122"/>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95"/>
      <c r="G322" s="23"/>
      <c r="H322" s="23"/>
      <c r="I322" s="23"/>
      <c r="J322" s="228"/>
      <c r="K322" s="228"/>
      <c r="L322" s="44"/>
      <c r="M322" s="122"/>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95"/>
      <c r="G323" s="23"/>
      <c r="H323" s="23"/>
      <c r="I323" s="23"/>
      <c r="J323" s="228"/>
      <c r="K323" s="228"/>
      <c r="L323" s="44"/>
      <c r="M323" s="122"/>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95"/>
      <c r="G324" s="43"/>
      <c r="H324" s="43"/>
      <c r="I324" s="43"/>
      <c r="J324" s="228"/>
      <c r="K324" s="228"/>
      <c r="L324" s="44"/>
      <c r="M324" s="122"/>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95"/>
      <c r="G325" s="23"/>
      <c r="H325" s="23"/>
      <c r="I325" s="23"/>
      <c r="J325" s="228"/>
      <c r="K325" s="228"/>
      <c r="L325" s="44"/>
      <c r="M325" s="122"/>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95"/>
      <c r="G326" s="43"/>
      <c r="H326" s="43"/>
      <c r="I326" s="43"/>
      <c r="J326" s="228"/>
      <c r="K326" s="228"/>
      <c r="L326" s="44"/>
      <c r="M326" s="122"/>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95"/>
      <c r="G327" s="43"/>
      <c r="H327" s="43"/>
      <c r="I327" s="43"/>
      <c r="J327" s="228"/>
      <c r="K327" s="228"/>
      <c r="L327" s="44"/>
      <c r="M327" s="122"/>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95"/>
      <c r="G328" s="43"/>
      <c r="H328" s="43"/>
      <c r="I328" s="43"/>
      <c r="J328" s="228"/>
      <c r="K328" s="228"/>
      <c r="L328" s="44"/>
      <c r="M328" s="122"/>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95"/>
      <c r="G329" s="43"/>
      <c r="H329" s="43"/>
      <c r="I329" s="43"/>
      <c r="J329" s="228"/>
      <c r="K329" s="228"/>
      <c r="L329" s="44"/>
      <c r="M329" s="122"/>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95"/>
      <c r="G330" s="23"/>
      <c r="H330" s="23"/>
      <c r="I330" s="23"/>
      <c r="J330" s="228"/>
      <c r="K330" s="228"/>
      <c r="L330" s="44"/>
      <c r="M330" s="122"/>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95"/>
      <c r="G331" s="43"/>
      <c r="H331" s="43"/>
      <c r="I331" s="43"/>
      <c r="J331" s="228"/>
      <c r="K331" s="228"/>
      <c r="L331" s="44"/>
      <c r="M331" s="122"/>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95"/>
      <c r="G332" s="43"/>
      <c r="H332" s="43"/>
      <c r="I332" s="43"/>
      <c r="J332" s="228"/>
      <c r="K332" s="228"/>
      <c r="L332" s="44"/>
      <c r="M332" s="122"/>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95"/>
      <c r="G333" s="43"/>
      <c r="H333" s="43"/>
      <c r="I333" s="43"/>
      <c r="J333" s="228"/>
      <c r="K333" s="228"/>
      <c r="L333" s="44"/>
      <c r="M333" s="122"/>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95"/>
      <c r="G343" s="23"/>
      <c r="H343" s="23"/>
      <c r="I343" s="23"/>
      <c r="J343" s="228"/>
      <c r="K343" s="228"/>
      <c r="L343" s="44"/>
      <c r="M343" s="122"/>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95"/>
      <c r="G344" s="43"/>
      <c r="H344" s="43"/>
      <c r="I344" s="43"/>
      <c r="J344" s="228"/>
      <c r="K344" s="228"/>
      <c r="L344" s="44"/>
      <c r="M344" s="122"/>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95"/>
      <c r="G345" s="43"/>
      <c r="H345" s="43"/>
      <c r="I345" s="43"/>
      <c r="J345" s="228"/>
      <c r="K345" s="228"/>
      <c r="L345" s="44"/>
      <c r="M345" s="122"/>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95"/>
      <c r="G346" s="43"/>
      <c r="H346" s="43"/>
      <c r="I346" s="43"/>
      <c r="J346" s="228"/>
      <c r="K346" s="228"/>
      <c r="L346" s="44"/>
      <c r="M346" s="122"/>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95"/>
      <c r="G347" s="43"/>
      <c r="H347" s="43"/>
      <c r="I347" s="43"/>
      <c r="J347" s="228"/>
      <c r="K347" s="228"/>
      <c r="L347" s="44"/>
      <c r="M347" s="122"/>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95"/>
      <c r="G348" s="23"/>
      <c r="H348" s="23"/>
      <c r="I348" s="23"/>
      <c r="J348" s="228"/>
      <c r="K348" s="228"/>
      <c r="L348" s="44"/>
      <c r="M348" s="122"/>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95"/>
      <c r="G349" s="23"/>
      <c r="H349" s="23"/>
      <c r="I349" s="23"/>
      <c r="J349" s="228"/>
      <c r="K349" s="228"/>
      <c r="L349" s="44"/>
      <c r="M349" s="122"/>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95"/>
      <c r="G350" s="43"/>
      <c r="H350" s="43"/>
      <c r="I350" s="43"/>
      <c r="J350" s="228"/>
      <c r="K350" s="228"/>
      <c r="L350" s="44"/>
      <c r="M350" s="122"/>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95"/>
      <c r="G351" s="23"/>
      <c r="H351" s="23"/>
      <c r="I351" s="23"/>
      <c r="J351" s="228"/>
      <c r="K351" s="228"/>
      <c r="L351" s="44"/>
      <c r="M351" s="122"/>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95"/>
      <c r="G352" s="43"/>
      <c r="H352" s="43"/>
      <c r="I352" s="43"/>
      <c r="J352" s="228"/>
      <c r="K352" s="228"/>
      <c r="L352" s="44"/>
      <c r="M352" s="122"/>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95"/>
      <c r="G353" s="23"/>
      <c r="H353" s="23"/>
      <c r="I353" s="23"/>
      <c r="J353" s="228"/>
      <c r="K353" s="228"/>
      <c r="L353" s="44"/>
      <c r="M353" s="122"/>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95"/>
      <c r="G354" s="43"/>
      <c r="H354" s="43"/>
      <c r="I354" s="43"/>
      <c r="J354" s="228"/>
      <c r="K354" s="228"/>
      <c r="L354" s="44"/>
      <c r="M354" s="122"/>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95"/>
      <c r="G376" s="43"/>
      <c r="H376" s="43"/>
      <c r="I376" s="43"/>
      <c r="J376" s="228"/>
      <c r="K376" s="228"/>
      <c r="L376" s="44"/>
      <c r="M376" s="122"/>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95"/>
      <c r="G377" s="23"/>
      <c r="H377" s="23"/>
      <c r="I377" s="23"/>
      <c r="J377" s="228"/>
      <c r="K377" s="228"/>
      <c r="L377" s="44"/>
      <c r="M377" s="122"/>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95"/>
      <c r="G378" s="23"/>
      <c r="H378" s="23"/>
      <c r="I378" s="23"/>
      <c r="J378" s="228"/>
      <c r="K378" s="228"/>
      <c r="L378" s="44"/>
      <c r="M378" s="122"/>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95"/>
      <c r="G379" s="23"/>
      <c r="H379" s="23"/>
      <c r="I379" s="23"/>
      <c r="J379" s="228"/>
      <c r="K379" s="228"/>
      <c r="L379" s="44"/>
      <c r="M379" s="122"/>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95"/>
      <c r="G380" s="43"/>
      <c r="H380" s="43"/>
      <c r="I380" s="43"/>
      <c r="J380" s="228"/>
      <c r="K380" s="228"/>
      <c r="L380" s="44"/>
      <c r="M380" s="122"/>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95"/>
      <c r="G381" s="43"/>
      <c r="H381" s="43"/>
      <c r="I381" s="43"/>
      <c r="J381" s="228"/>
      <c r="K381" s="228"/>
      <c r="L381" s="44"/>
      <c r="M381" s="122"/>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95"/>
      <c r="G382" s="43"/>
      <c r="H382" s="43"/>
      <c r="I382" s="43"/>
      <c r="J382" s="228"/>
      <c r="K382" s="228"/>
      <c r="L382" s="44"/>
      <c r="M382" s="122"/>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95"/>
      <c r="G383" s="43"/>
      <c r="H383" s="43"/>
      <c r="I383" s="43"/>
      <c r="J383" s="228"/>
      <c r="K383" s="228"/>
      <c r="L383" s="44"/>
      <c r="M383" s="122"/>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95"/>
      <c r="G384" s="43"/>
      <c r="H384" s="43"/>
      <c r="I384" s="43"/>
      <c r="J384" s="228"/>
      <c r="K384" s="228"/>
      <c r="L384" s="44"/>
      <c r="M384" s="122"/>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95"/>
      <c r="G385" s="43"/>
      <c r="H385" s="43"/>
      <c r="I385" s="43"/>
      <c r="J385" s="228"/>
      <c r="K385" s="228"/>
      <c r="L385" s="44"/>
      <c r="M385" s="122"/>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95"/>
      <c r="G396" s="43"/>
      <c r="H396" s="43"/>
      <c r="I396" s="43"/>
      <c r="J396" s="228"/>
      <c r="K396" s="228"/>
      <c r="L396" s="44"/>
      <c r="M396" s="122"/>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95"/>
      <c r="G397" s="43"/>
      <c r="H397" s="43"/>
      <c r="I397" s="43"/>
      <c r="J397" s="228"/>
      <c r="K397" s="228"/>
      <c r="L397" s="44"/>
      <c r="M397" s="122"/>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95"/>
      <c r="G398" s="43"/>
      <c r="H398" s="43"/>
      <c r="I398" s="43"/>
      <c r="J398" s="228"/>
      <c r="K398" s="228"/>
      <c r="L398" s="44"/>
      <c r="M398" s="122"/>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95"/>
      <c r="G399" s="23"/>
      <c r="H399" s="23"/>
      <c r="I399" s="23"/>
      <c r="J399" s="228"/>
      <c r="K399" s="228"/>
      <c r="L399" s="44"/>
      <c r="M399" s="122"/>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95"/>
      <c r="G400" s="23"/>
      <c r="H400" s="23"/>
      <c r="I400" s="23"/>
      <c r="J400" s="228"/>
      <c r="K400" s="228"/>
      <c r="L400" s="44"/>
      <c r="M400" s="122"/>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95"/>
      <c r="G419" s="43"/>
      <c r="H419" s="43"/>
      <c r="I419" s="43"/>
      <c r="J419" s="228"/>
      <c r="K419" s="228"/>
      <c r="L419" s="44"/>
      <c r="M419" s="122"/>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95"/>
      <c r="G449" s="43"/>
      <c r="H449" s="43"/>
      <c r="I449" s="43"/>
      <c r="J449" s="228"/>
      <c r="K449" s="228"/>
      <c r="L449" s="44"/>
      <c r="M449" s="122"/>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95"/>
      <c r="G450" s="23"/>
      <c r="H450" s="23"/>
      <c r="I450" s="23"/>
      <c r="J450" s="228"/>
      <c r="K450" s="228"/>
      <c r="L450" s="44"/>
      <c r="M450" s="122"/>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200"/>
      <c r="D482" s="200"/>
      <c r="E482" s="200"/>
      <c r="F482" s="202"/>
      <c r="G482" s="200"/>
      <c r="H482" s="200"/>
      <c r="I482" s="200"/>
      <c r="J482" s="229"/>
      <c r="K482" s="229"/>
      <c r="L482" s="44"/>
      <c r="M482" s="20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200"/>
      <c r="D483" s="200"/>
      <c r="E483" s="200"/>
      <c r="F483" s="202"/>
      <c r="G483" s="200"/>
      <c r="H483" s="200"/>
      <c r="I483" s="200"/>
      <c r="J483" s="229"/>
      <c r="K483" s="229"/>
      <c r="L483" s="204"/>
      <c r="M483" s="20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200"/>
      <c r="D484" s="200"/>
      <c r="E484" s="200"/>
      <c r="F484" s="202"/>
      <c r="G484" s="200"/>
      <c r="H484" s="200"/>
      <c r="I484" s="200"/>
      <c r="J484" s="229"/>
      <c r="K484" s="229"/>
      <c r="L484" s="204"/>
      <c r="M484" s="20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200"/>
      <c r="D485" s="200"/>
      <c r="E485" s="200"/>
      <c r="F485" s="202"/>
      <c r="G485" s="200"/>
      <c r="H485" s="200"/>
      <c r="I485" s="200"/>
      <c r="J485" s="229"/>
      <c r="K485" s="229"/>
      <c r="L485" s="204"/>
      <c r="M485" s="20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200"/>
      <c r="D486" s="200"/>
      <c r="E486" s="200"/>
      <c r="F486" s="202"/>
      <c r="G486" s="200"/>
      <c r="H486" s="200"/>
      <c r="I486" s="200"/>
      <c r="J486" s="229"/>
      <c r="K486" s="229"/>
      <c r="L486" s="204"/>
      <c r="M486" s="20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95"/>
      <c r="G532" s="43"/>
      <c r="H532" s="43"/>
      <c r="I532" s="43"/>
      <c r="J532" s="228"/>
      <c r="K532" s="228"/>
      <c r="L532" s="44"/>
      <c r="M532" s="122"/>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95"/>
      <c r="G543" s="43"/>
      <c r="H543" s="43"/>
      <c r="I543" s="43"/>
      <c r="J543" s="228"/>
      <c r="K543" s="228"/>
      <c r="L543" s="44"/>
      <c r="M543" s="122"/>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95"/>
      <c r="G554" s="43"/>
      <c r="H554" s="43"/>
      <c r="I554" s="43"/>
      <c r="J554" s="228"/>
      <c r="K554" s="228"/>
      <c r="L554" s="44"/>
      <c r="M554" s="122"/>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95"/>
      <c r="G588" s="23"/>
      <c r="H588" s="23"/>
      <c r="I588" s="23"/>
      <c r="J588" s="228"/>
      <c r="K588" s="228"/>
      <c r="L588" s="44"/>
      <c r="M588" s="122"/>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C606" s="201"/>
      <c r="D606" s="201"/>
      <c r="E606" s="201"/>
      <c r="F606" s="203"/>
      <c r="G606" s="201"/>
      <c r="H606" s="201"/>
      <c r="I606" s="201"/>
      <c r="J606" s="230"/>
      <c r="K606" s="230"/>
      <c r="L606" s="44"/>
      <c r="M606" s="201"/>
      <c r="N606" s="205"/>
    </row>
    <row r="607" spans="1:23" x14ac:dyDescent="0.25">
      <c r="C607" s="201"/>
      <c r="D607" s="201"/>
      <c r="E607" s="201"/>
      <c r="F607" s="203"/>
      <c r="G607" s="201"/>
      <c r="H607" s="201"/>
      <c r="I607" s="201"/>
      <c r="J607" s="230"/>
      <c r="K607" s="230"/>
      <c r="L607" s="201"/>
      <c r="M607" s="201"/>
      <c r="N607" s="205"/>
    </row>
    <row r="608" spans="1:23" x14ac:dyDescent="0.25">
      <c r="C608" s="201"/>
      <c r="D608" s="201"/>
      <c r="E608" s="201"/>
      <c r="F608" s="203"/>
      <c r="G608" s="201"/>
      <c r="H608" s="201"/>
      <c r="I608" s="201"/>
      <c r="J608" s="230"/>
      <c r="K608" s="230"/>
      <c r="L608" s="201"/>
      <c r="M608" s="201"/>
      <c r="N608" s="205"/>
    </row>
    <row r="609" spans="3:14" x14ac:dyDescent="0.25">
      <c r="C609" s="201"/>
      <c r="D609" s="201"/>
      <c r="E609" s="201"/>
      <c r="F609" s="203"/>
      <c r="G609" s="201"/>
      <c r="H609" s="201"/>
      <c r="I609" s="201"/>
      <c r="J609" s="230"/>
      <c r="K609" s="230"/>
      <c r="L609" s="201"/>
      <c r="M609" s="201"/>
      <c r="N609" s="205"/>
    </row>
    <row r="610" spans="3:14" x14ac:dyDescent="0.25">
      <c r="C610" s="201"/>
      <c r="D610" s="201"/>
      <c r="E610" s="201"/>
      <c r="F610" s="203"/>
      <c r="G610" s="201"/>
      <c r="H610" s="201"/>
      <c r="I610" s="201"/>
      <c r="J610" s="230"/>
      <c r="K610" s="230"/>
      <c r="L610" s="201"/>
      <c r="M610" s="201"/>
      <c r="N610" s="205"/>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N5:N605">
    <cfRule type="cellIs" dxfId="531" priority="58" operator="greaterThan">
      <formula>0</formula>
    </cfRule>
    <cfRule type="cellIs" dxfId="530" priority="59" operator="lessThan">
      <formula>0</formula>
    </cfRule>
  </conditionalFormatting>
  <conditionalFormatting sqref="M120:M605">
    <cfRule type="containsText" dxfId="529" priority="56" operator="containsText" text="Não Pago">
      <formula>NOT(ISERROR(SEARCH("Não Pago",M120)))</formula>
    </cfRule>
    <cfRule type="containsText" dxfId="528" priority="57" operator="containsText" text="Pago">
      <formula>NOT(ISERROR(SEARCH("Pago",M120)))</formula>
    </cfRule>
  </conditionalFormatting>
  <conditionalFormatting sqref="M21:M119">
    <cfRule type="containsText" dxfId="527" priority="54" operator="containsText" text="Não Pago">
      <formula>NOT(ISERROR(SEARCH("Não Pago",M21)))</formula>
    </cfRule>
    <cfRule type="containsText" dxfId="526" priority="55" operator="containsText" text="Pago">
      <formula>NOT(ISERROR(SEARCH("Pago",M21)))</formula>
    </cfRule>
  </conditionalFormatting>
  <conditionalFormatting sqref="M5:M19">
    <cfRule type="containsText" dxfId="525" priority="52" operator="containsText" text="Não Pago">
      <formula>NOT(ISERROR(SEARCH("Não Pago",M5)))</formula>
    </cfRule>
    <cfRule type="containsText" dxfId="524" priority="53" operator="containsText" text="Pago">
      <formula>NOT(ISERROR(SEARCH("Pago",M5)))</formula>
    </cfRule>
  </conditionalFormatting>
  <conditionalFormatting sqref="M20">
    <cfRule type="containsText" dxfId="523" priority="50" operator="containsText" text="Não Pago">
      <formula>NOT(ISERROR(SEARCH("Não Pago",M20)))</formula>
    </cfRule>
    <cfRule type="containsText" dxfId="522" priority="51" operator="containsText" text="Pago">
      <formula>NOT(ISERROR(SEARCH("Pago",M20)))</formula>
    </cfRule>
  </conditionalFormatting>
  <conditionalFormatting sqref="L606">
    <cfRule type="containsText" dxfId="521" priority="48" operator="containsText" text="Não Pago">
      <formula>NOT(ISERROR(SEARCH("Não Pago",L606)))</formula>
    </cfRule>
    <cfRule type="containsText" dxfId="520" priority="49" operator="containsText" text="Pago">
      <formula>NOT(ISERROR(SEARCH("Pago",L606)))</formula>
    </cfRule>
  </conditionalFormatting>
  <conditionalFormatting sqref="E21:E276 E293:E548 E565:E605">
    <cfRule type="containsText" dxfId="519" priority="43" operator="containsText" text="Despesa">
      <formula>NOT(ISERROR(SEARCH("Despesa",E21)))</formula>
    </cfRule>
    <cfRule type="containsText" dxfId="518" priority="44" operator="containsText" text="Receita">
      <formula>NOT(ISERROR(SEARCH("Receita",E21)))</formula>
    </cfRule>
  </conditionalFormatting>
  <conditionalFormatting sqref="E21:E276 E293:E548 E565:E605">
    <cfRule type="expression" dxfId="517" priority="45" stopIfTrue="1">
      <formula>NOT(ISERROR(SEARCH("Investimentos",E21)))</formula>
    </cfRule>
  </conditionalFormatting>
  <conditionalFormatting sqref="E5:E6 E8:E605">
    <cfRule type="containsText" dxfId="516" priority="32" operator="containsText" text="INVESTIMENTOS">
      <formula>NOT(ISERROR(SEARCH("INVESTIMENTOS",E5)))</formula>
    </cfRule>
    <cfRule type="containsText" dxfId="515" priority="33" operator="containsText" text="DESPESAS DE MARKETING">
      <formula>NOT(ISERROR(SEARCH("DESPESAS DE MARKETING",E5)))</formula>
    </cfRule>
    <cfRule type="containsText" dxfId="514" priority="34" operator="containsText" text="DESPESAS NÃO OPERACIONAIS">
      <formula>NOT(ISERROR(SEARCH("DESPESAS NÃO OPERACIONAIS",E5)))</formula>
    </cfRule>
    <cfRule type="containsText" dxfId="513" priority="35" operator="containsText" text="DESPESAS COM RH">
      <formula>NOT(ISERROR(SEARCH("DESPESAS COM RH",E5)))</formula>
    </cfRule>
    <cfRule type="containsText" dxfId="512" priority="36" operator="containsText" text="DESPESAS COM SERVIÇOS">
      <formula>NOT(ISERROR(SEARCH("DESPESAS COM SERVIÇOS",E5)))</formula>
    </cfRule>
    <cfRule type="containsText" dxfId="511" priority="37" operator="containsText" text="DESPESAS COM PRODUTOS">
      <formula>NOT(ISERROR(SEARCH("DESPESAS COM PRODUTOS",E5)))</formula>
    </cfRule>
    <cfRule type="containsText" dxfId="510" priority="38" operator="containsText" text="IMPOSTOS">
      <formula>NOT(ISERROR(SEARCH("IMPOSTOS",E5)))</formula>
    </cfRule>
    <cfRule type="containsText" dxfId="509" priority="41" operator="containsText" text="Despesa">
      <formula>NOT(ISERROR(SEARCH("Despesa",E5)))</formula>
    </cfRule>
    <cfRule type="containsText" dxfId="508" priority="42" operator="containsText" text="Receita">
      <formula>NOT(ISERROR(SEARCH("Receita",E5)))</formula>
    </cfRule>
  </conditionalFormatting>
  <conditionalFormatting sqref="E5:E6 E8:E605">
    <cfRule type="expression" dxfId="507" priority="46" stopIfTrue="1">
      <formula>NOT(ISERROR(SEARCH("Investimentos",E5)))</formula>
    </cfRule>
  </conditionalFormatting>
  <conditionalFormatting sqref="E20 E292 E564">
    <cfRule type="containsText" dxfId="506" priority="39" operator="containsText" text="Despesa">
      <formula>NOT(ISERROR(SEARCH("Despesa",E20)))</formula>
    </cfRule>
    <cfRule type="containsText" dxfId="505" priority="40" operator="containsText" text="Receita">
      <formula>NOT(ISERROR(SEARCH("Receita",E20)))</formula>
    </cfRule>
  </conditionalFormatting>
  <conditionalFormatting sqref="E20 E292 E564">
    <cfRule type="expression" dxfId="504" priority="47" stopIfTrue="1">
      <formula>NOT(ISERROR(SEARCH("Investimentos",E20)))</formula>
    </cfRule>
  </conditionalFormatting>
  <conditionalFormatting sqref="L21:L586 L603:L605">
    <cfRule type="containsText" dxfId="503" priority="30" operator="containsText" text="Não Pago">
      <formula>NOT(ISERROR(SEARCH("Não Pago",L21)))</formula>
    </cfRule>
    <cfRule type="containsText" dxfId="502" priority="31" operator="containsText" text="Pago">
      <formula>NOT(ISERROR(SEARCH("Pago",L21)))</formula>
    </cfRule>
  </conditionalFormatting>
  <conditionalFormatting sqref="L5:L605">
    <cfRule type="containsText" dxfId="501" priority="28" operator="containsText" text="Não Pago">
      <formula>NOT(ISERROR(SEARCH("Não Pago",L5)))</formula>
    </cfRule>
    <cfRule type="containsText" dxfId="500" priority="29" operator="containsText" text="Pago">
      <formula>NOT(ISERROR(SEARCH("Pago",L5)))</formula>
    </cfRule>
  </conditionalFormatting>
  <conditionalFormatting sqref="L20 L602">
    <cfRule type="containsText" dxfId="499" priority="26" operator="containsText" text="Não Pago">
      <formula>NOT(ISERROR(SEARCH("Não Pago",L20)))</formula>
    </cfRule>
    <cfRule type="containsText" dxfId="498" priority="27" operator="containsText" text="Pago">
      <formula>NOT(ISERROR(SEARCH("Pago",L20)))</formula>
    </cfRule>
  </conditionalFormatting>
  <conditionalFormatting sqref="L5:L605">
    <cfRule type="cellIs" dxfId="497" priority="25" operator="equal">
      <formula>"Realizado"</formula>
    </cfRule>
  </conditionalFormatting>
  <conditionalFormatting sqref="L22 L604">
    <cfRule type="containsText" dxfId="496" priority="23" operator="containsText" text="Não Pago">
      <formula>NOT(ISERROR(SEARCH("Não Pago",L22)))</formula>
    </cfRule>
    <cfRule type="containsText" dxfId="495" priority="24" operator="containsText" text="Pago">
      <formula>NOT(ISERROR(SEARCH("Pago",L22)))</formula>
    </cfRule>
  </conditionalFormatting>
  <conditionalFormatting sqref="L27">
    <cfRule type="containsText" dxfId="494" priority="21" operator="containsText" text="Não Pago">
      <formula>NOT(ISERROR(SEARCH("Não Pago",L27)))</formula>
    </cfRule>
    <cfRule type="containsText" dxfId="493" priority="22" operator="containsText" text="Pago">
      <formula>NOT(ISERROR(SEARCH("Pago",L27)))</formula>
    </cfRule>
  </conditionalFormatting>
  <conditionalFormatting sqref="L34">
    <cfRule type="containsText" dxfId="492" priority="19" operator="containsText" text="Não Pago">
      <formula>NOT(ISERROR(SEARCH("Não Pago",L34)))</formula>
    </cfRule>
    <cfRule type="containsText" dxfId="491" priority="20" operator="containsText" text="Pago">
      <formula>NOT(ISERROR(SEARCH("Pago",L34)))</formula>
    </cfRule>
  </conditionalFormatting>
  <conditionalFormatting sqref="Q9:Q10">
    <cfRule type="cellIs" dxfId="490" priority="17" operator="greaterThan">
      <formula>0</formula>
    </cfRule>
  </conditionalFormatting>
  <conditionalFormatting sqref="Q11:Q12">
    <cfRule type="cellIs" dxfId="489" priority="15" operator="greaterThan">
      <formula>0</formula>
    </cfRule>
    <cfRule type="cellIs" dxfId="488" priority="16" operator="lessThan">
      <formula>0</formula>
    </cfRule>
  </conditionalFormatting>
  <conditionalFormatting sqref="Q13:Q14">
    <cfRule type="cellIs" dxfId="487" priority="13" operator="lessThan">
      <formula>0</formula>
    </cfRule>
    <cfRule type="cellIs" dxfId="486" priority="14" operator="greaterThan">
      <formula>0</formula>
    </cfRule>
  </conditionalFormatting>
  <conditionalFormatting sqref="E7">
    <cfRule type="containsText" dxfId="485" priority="3" operator="containsText" text="INVESTIMENTOS">
      <formula>NOT(ISERROR(SEARCH("INVESTIMENTOS",E7)))</formula>
    </cfRule>
    <cfRule type="containsText" dxfId="484" priority="4" operator="containsText" text="DESPESAS DE MARKETING">
      <formula>NOT(ISERROR(SEARCH("DESPESAS DE MARKETING",E7)))</formula>
    </cfRule>
    <cfRule type="containsText" dxfId="483" priority="5" operator="containsText" text="DESPESAS NÃO OPERACIONAIS">
      <formula>NOT(ISERROR(SEARCH("DESPESAS NÃO OPERACIONAIS",E7)))</formula>
    </cfRule>
    <cfRule type="containsText" dxfId="482" priority="6" operator="containsText" text="DESPESAS COM RH">
      <formula>NOT(ISERROR(SEARCH("DESPESAS COM RH",E7)))</formula>
    </cfRule>
    <cfRule type="containsText" dxfId="481" priority="7" operator="containsText" text="DESPESAS COM SERVIÇOS">
      <formula>NOT(ISERROR(SEARCH("DESPESAS COM SERVIÇOS",E7)))</formula>
    </cfRule>
    <cfRule type="containsText" dxfId="480" priority="8" operator="containsText" text="DESPESAS COM PRODUTOS">
      <formula>NOT(ISERROR(SEARCH("DESPESAS COM PRODUTOS",E7)))</formula>
    </cfRule>
    <cfRule type="containsText" dxfId="479" priority="9" operator="containsText" text="IMPOSTOS">
      <formula>NOT(ISERROR(SEARCH("IMPOSTOS",E7)))</formula>
    </cfRule>
    <cfRule type="containsText" dxfId="478" priority="10" operator="containsText" text="Despesa">
      <formula>NOT(ISERROR(SEARCH("Despesa",E7)))</formula>
    </cfRule>
    <cfRule type="containsText" dxfId="477" priority="11" operator="containsText" text="Receita">
      <formula>NOT(ISERROR(SEARCH("Receita",E7)))</formula>
    </cfRule>
  </conditionalFormatting>
  <conditionalFormatting sqref="E7">
    <cfRule type="expression" dxfId="476" priority="12" stopIfTrue="1">
      <formula>NOT(ISERROR(SEARCH("Investimentos",E7)))</formula>
    </cfRule>
  </conditionalFormatting>
  <conditionalFormatting sqref="Q5:Q6">
    <cfRule type="cellIs" dxfId="475" priority="2" operator="greaterThan">
      <formula>0</formula>
    </cfRule>
  </conditionalFormatting>
  <conditionalFormatting sqref="Q7:Q8">
    <cfRule type="cellIs" dxfId="474" priority="1" operator="greaterThan">
      <formula>0</formula>
    </cfRule>
  </conditionalFormatting>
  <dataValidations count="6">
    <dataValidation type="list" allowBlank="1" showInputMessage="1" showErrorMessage="1" sqref="L6:L188" xr:uid="{4CC3BE3D-D0EF-4019-BE80-BD335C9B6D78}">
      <formula1>"Pago,Não Pago,Realizado"</formula1>
    </dataValidation>
    <dataValidation type="list" allowBlank="1" showInputMessage="1" showErrorMessage="1" sqref="G5:H605" xr:uid="{398EDEA4-E6C6-4188-B336-338DD93D3607}">
      <formula1>INDIRECT(W5)</formula1>
    </dataValidation>
    <dataValidation type="list" allowBlank="1" showInputMessage="1" showErrorMessage="1" sqref="L189:L606 L5" xr:uid="{C7AACF0F-64C2-464F-8D76-13EF4A8605FF}">
      <formula1>"Pago,Não Pago"</formula1>
    </dataValidation>
    <dataValidation type="list" allowBlank="1" showInputMessage="1" showErrorMessage="1" sqref="I1:I1048576" xr:uid="{0944CE7E-D50D-44BD-991B-6FCE38D75698}">
      <formula1>"Jan,Fev,Mar,Abr,Mai,Jun,Jul,Ago,Set,Out,Nov,Dez"</formula1>
    </dataValidation>
    <dataValidation type="list" allowBlank="1" showInputMessage="1" showErrorMessage="1" sqref="M1:M1048576" xr:uid="{7352DC8A-902D-4588-A4C1-FBAA67BD8B5A}">
      <formula1>"Sim,Não"</formula1>
    </dataValidation>
    <dataValidation type="list" allowBlank="1" showInputMessage="1" showErrorMessage="1" sqref="E2:E3" xr:uid="{27AC1138-F1D1-41F9-8063-CE8CA2AFB837}">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1C123D-AFAC-475B-9CEF-D65D783F4FC1}">
          <x14:formula1>
            <xm:f>'Configurações Básicas'!$E$12:$E$33</xm:f>
          </x14:formula1>
          <xm:sqref>E5:E1048576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43"/>
      <c r="H5" s="43"/>
      <c r="I5" s="43"/>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121</v>
      </c>
      <c r="Q5" s="267">
        <f>Mar!Q13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36"/>
      <c r="G7" s="43"/>
      <c r="H7" s="43"/>
      <c r="I7" s="43"/>
      <c r="J7" s="228"/>
      <c r="K7" s="228"/>
      <c r="L7" s="44"/>
      <c r="M7" s="44"/>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36"/>
      <c r="G8" s="43"/>
      <c r="H8" s="43"/>
      <c r="I8" s="43"/>
      <c r="J8" s="228"/>
      <c r="K8" s="228"/>
      <c r="L8" s="44"/>
      <c r="M8" s="44"/>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138"/>
      <c r="E9" s="43"/>
      <c r="F9" s="136"/>
      <c r="G9" s="43"/>
      <c r="H9" s="43"/>
      <c r="I9" s="43"/>
      <c r="J9" s="228"/>
      <c r="K9" s="228"/>
      <c r="L9" s="44"/>
      <c r="M9" s="44"/>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138"/>
      <c r="E10" s="43"/>
      <c r="F10" s="136"/>
      <c r="G10" s="43"/>
      <c r="H10" s="43"/>
      <c r="I10" s="43"/>
      <c r="J10" s="228"/>
      <c r="K10" s="228"/>
      <c r="L10" s="44"/>
      <c r="M10" s="44"/>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138"/>
      <c r="E11" s="43"/>
      <c r="F11" s="136"/>
      <c r="G11" s="43"/>
      <c r="H11" s="43"/>
      <c r="I11" s="43"/>
      <c r="J11" s="228"/>
      <c r="K11" s="228"/>
      <c r="L11" s="44"/>
      <c r="M11" s="44"/>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138"/>
      <c r="E12" s="43"/>
      <c r="F12" s="136"/>
      <c r="G12" s="43"/>
      <c r="H12" s="43"/>
      <c r="I12" s="43"/>
      <c r="J12" s="228"/>
      <c r="K12" s="228"/>
      <c r="L12" s="44"/>
      <c r="M12" s="44"/>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138"/>
      <c r="E13" s="43"/>
      <c r="F13" s="136"/>
      <c r="G13" s="43"/>
      <c r="H13" s="43"/>
      <c r="I13" s="43"/>
      <c r="J13" s="228"/>
      <c r="K13" s="228"/>
      <c r="L13" s="44"/>
      <c r="M13" s="44"/>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138"/>
      <c r="E14" s="43"/>
      <c r="F14" s="136"/>
      <c r="G14" s="43"/>
      <c r="H14" s="43"/>
      <c r="I14" s="43"/>
      <c r="J14" s="228"/>
      <c r="K14" s="228"/>
      <c r="L14" s="44"/>
      <c r="M14" s="44"/>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138"/>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138"/>
      <c r="E16" s="43"/>
      <c r="F16" s="136"/>
      <c r="G16" s="43"/>
      <c r="H16" s="43"/>
      <c r="I16" s="43"/>
      <c r="J16" s="228"/>
      <c r="K16" s="228"/>
      <c r="L16" s="44"/>
      <c r="M16" s="44"/>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138"/>
      <c r="E17" s="43"/>
      <c r="F17" s="136"/>
      <c r="G17" s="43"/>
      <c r="H17" s="43"/>
      <c r="I17" s="43"/>
      <c r="J17" s="228"/>
      <c r="K17" s="228"/>
      <c r="L17" s="44"/>
      <c r="M17" s="44"/>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138"/>
      <c r="E18" s="43"/>
      <c r="F18" s="136"/>
      <c r="G18" s="43"/>
      <c r="H18" s="43"/>
      <c r="I18" s="43"/>
      <c r="J18" s="228"/>
      <c r="K18" s="228"/>
      <c r="L18" s="44"/>
      <c r="M18" s="44"/>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138"/>
      <c r="E19" s="43"/>
      <c r="F19" s="136"/>
      <c r="G19" s="43"/>
      <c r="H19" s="43"/>
      <c r="I19" s="43"/>
      <c r="J19" s="228"/>
      <c r="K19" s="228"/>
      <c r="L19" s="44"/>
      <c r="M19" s="44"/>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138"/>
      <c r="E20" s="43"/>
      <c r="F20" s="195"/>
      <c r="G20" s="23"/>
      <c r="H20" s="23"/>
      <c r="I20" s="2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138"/>
      <c r="E21" s="43"/>
      <c r="F21" s="136"/>
      <c r="G21" s="43"/>
      <c r="H21" s="43"/>
      <c r="I21" s="43"/>
      <c r="J21" s="228"/>
      <c r="K21" s="228"/>
      <c r="L21" s="44"/>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138"/>
      <c r="E22" s="43"/>
      <c r="F22" s="195"/>
      <c r="G22" s="43"/>
      <c r="H22" s="43"/>
      <c r="I22" s="4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138"/>
      <c r="E23" s="43"/>
      <c r="F23" s="136"/>
      <c r="G23" s="43"/>
      <c r="H23" s="43"/>
      <c r="I23" s="43"/>
      <c r="J23" s="228"/>
      <c r="K23" s="228"/>
      <c r="L23" s="44"/>
      <c r="M23" s="44"/>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138"/>
      <c r="E24" s="43"/>
      <c r="F24" s="136"/>
      <c r="G24" s="43"/>
      <c r="H24" s="43"/>
      <c r="I24" s="43"/>
      <c r="J24" s="228"/>
      <c r="K24" s="228"/>
      <c r="L24" s="44"/>
      <c r="M24" s="44"/>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138"/>
      <c r="E25" s="43"/>
      <c r="F25" s="136"/>
      <c r="G25" s="43"/>
      <c r="H25" s="43"/>
      <c r="I25" s="43"/>
      <c r="J25" s="228"/>
      <c r="K25" s="228"/>
      <c r="L25" s="44"/>
      <c r="M25" s="44"/>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138"/>
      <c r="E26" s="43"/>
      <c r="F26" s="195"/>
      <c r="G26" s="23"/>
      <c r="H26" s="23"/>
      <c r="I26" s="2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138"/>
      <c r="E27" s="43"/>
      <c r="F27" s="195"/>
      <c r="G27" s="43"/>
      <c r="H27" s="43"/>
      <c r="I27" s="4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138"/>
      <c r="E28" s="43"/>
      <c r="F28" s="136"/>
      <c r="G28" s="43"/>
      <c r="H28" s="43"/>
      <c r="I28" s="43"/>
      <c r="J28" s="228"/>
      <c r="K28" s="228"/>
      <c r="L28" s="44"/>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138"/>
      <c r="E29" s="43"/>
      <c r="F29" s="136"/>
      <c r="G29" s="43"/>
      <c r="H29" s="43"/>
      <c r="I29" s="43"/>
      <c r="J29" s="228"/>
      <c r="K29" s="228"/>
      <c r="L29" s="44"/>
      <c r="M29" s="44"/>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138"/>
      <c r="E30" s="43"/>
      <c r="F30" s="136"/>
      <c r="G30" s="43"/>
      <c r="H30" s="43"/>
      <c r="I30" s="43"/>
      <c r="J30" s="228"/>
      <c r="K30" s="228"/>
      <c r="L30" s="44"/>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138"/>
      <c r="E31" s="43"/>
      <c r="F31" s="136"/>
      <c r="G31" s="43"/>
      <c r="H31" s="43"/>
      <c r="I31" s="43"/>
      <c r="J31" s="228"/>
      <c r="K31" s="228"/>
      <c r="L31" s="44"/>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138"/>
      <c r="E32" s="43"/>
      <c r="F32" s="136"/>
      <c r="G32" s="43"/>
      <c r="H32" s="43"/>
      <c r="I32" s="43"/>
      <c r="J32" s="228"/>
      <c r="K32" s="228"/>
      <c r="L32" s="44"/>
      <c r="M32" s="44"/>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138"/>
      <c r="E33" s="43"/>
      <c r="F33" s="136"/>
      <c r="G33" s="43"/>
      <c r="H33" s="43"/>
      <c r="I33" s="43"/>
      <c r="J33" s="228"/>
      <c r="K33" s="228"/>
      <c r="L33" s="44"/>
      <c r="M33" s="44"/>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138"/>
      <c r="E34" s="43"/>
      <c r="F34" s="136"/>
      <c r="G34" s="43"/>
      <c r="H34" s="43"/>
      <c r="I34" s="43"/>
      <c r="J34" s="228"/>
      <c r="K34" s="228"/>
      <c r="L34" s="44"/>
      <c r="M34" s="44"/>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138"/>
      <c r="E35" s="43"/>
      <c r="F35" s="136"/>
      <c r="G35" s="43"/>
      <c r="H35" s="43"/>
      <c r="I35" s="43"/>
      <c r="J35" s="228"/>
      <c r="K35" s="228"/>
      <c r="L35" s="44"/>
      <c r="M35" s="44"/>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138"/>
      <c r="E36" s="43"/>
      <c r="F36" s="136"/>
      <c r="G36" s="43"/>
      <c r="H36" s="43"/>
      <c r="I36" s="43"/>
      <c r="J36" s="228"/>
      <c r="K36" s="228"/>
      <c r="L36" s="44"/>
      <c r="M36" s="44"/>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138"/>
      <c r="E37" s="43"/>
      <c r="F37" s="136"/>
      <c r="G37" s="43"/>
      <c r="H37" s="43"/>
      <c r="I37" s="43"/>
      <c r="J37" s="228"/>
      <c r="K37" s="228"/>
      <c r="L37" s="44"/>
      <c r="M37" s="44"/>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138"/>
      <c r="E38" s="43"/>
      <c r="F38" s="136"/>
      <c r="G38" s="43"/>
      <c r="H38" s="43"/>
      <c r="I38" s="43"/>
      <c r="J38" s="228"/>
      <c r="K38" s="228"/>
      <c r="L38" s="44"/>
      <c r="M38" s="44"/>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138"/>
      <c r="E39" s="43"/>
      <c r="F39" s="136"/>
      <c r="G39" s="43"/>
      <c r="H39" s="43"/>
      <c r="I39" s="43"/>
      <c r="J39" s="228"/>
      <c r="K39" s="228"/>
      <c r="L39" s="44"/>
      <c r="M39" s="44"/>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138"/>
      <c r="E40" s="43"/>
      <c r="F40" s="136"/>
      <c r="G40" s="43"/>
      <c r="H40" s="43"/>
      <c r="I40" s="43"/>
      <c r="J40" s="228"/>
      <c r="K40" s="228"/>
      <c r="L40" s="44"/>
      <c r="M40" s="44"/>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138"/>
      <c r="E41" s="43"/>
      <c r="F41" s="136"/>
      <c r="G41" s="43"/>
      <c r="H41" s="43"/>
      <c r="I41" s="43"/>
      <c r="J41" s="228"/>
      <c r="K41" s="228"/>
      <c r="L41" s="44"/>
      <c r="M41" s="44"/>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138"/>
      <c r="E42" s="43"/>
      <c r="F42" s="136"/>
      <c r="G42" s="43"/>
      <c r="H42" s="43"/>
      <c r="I42" s="43"/>
      <c r="J42" s="228"/>
      <c r="K42" s="228"/>
      <c r="L42" s="44"/>
      <c r="M42" s="44"/>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138"/>
      <c r="E43" s="43"/>
      <c r="F43" s="136"/>
      <c r="G43" s="43"/>
      <c r="H43" s="43"/>
      <c r="I43" s="43"/>
      <c r="J43" s="228"/>
      <c r="K43" s="228"/>
      <c r="L43" s="44"/>
      <c r="M43" s="44"/>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138"/>
      <c r="E44" s="43"/>
      <c r="F44" s="136"/>
      <c r="G44" s="43"/>
      <c r="H44" s="43"/>
      <c r="I44" s="43"/>
      <c r="J44" s="228"/>
      <c r="K44" s="228"/>
      <c r="L44" s="44"/>
      <c r="M44" s="44"/>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138"/>
      <c r="E45" s="43"/>
      <c r="F45" s="136"/>
      <c r="G45" s="43"/>
      <c r="H45" s="43"/>
      <c r="I45" s="43"/>
      <c r="J45" s="228"/>
      <c r="K45" s="228"/>
      <c r="L45" s="44"/>
      <c r="M45" s="44"/>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138"/>
      <c r="E46" s="43"/>
      <c r="F46" s="136"/>
      <c r="G46" s="43"/>
      <c r="H46" s="43"/>
      <c r="I46" s="43"/>
      <c r="J46" s="228"/>
      <c r="K46" s="228"/>
      <c r="L46" s="44"/>
      <c r="M46" s="44"/>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228"/>
      <c r="K47" s="228"/>
      <c r="L47" s="44"/>
      <c r="M47" s="44"/>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228"/>
      <c r="K48" s="228"/>
      <c r="L48" s="44"/>
      <c r="M48" s="44"/>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44"/>
      <c r="M49" s="44"/>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44"/>
      <c r="M50" s="44"/>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44"/>
      <c r="M51" s="44"/>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44"/>
      <c r="M52" s="44"/>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44"/>
      <c r="M53" s="44"/>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44"/>
      <c r="M54" s="44"/>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228"/>
      <c r="K55" s="228"/>
      <c r="L55" s="44"/>
      <c r="M55" s="44"/>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44"/>
      <c r="M56" s="44"/>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44"/>
      <c r="M57" s="44"/>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44"/>
      <c r="M58" s="44"/>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44"/>
      <c r="M59" s="44"/>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44"/>
      <c r="M61" s="44"/>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44"/>
      <c r="M63" s="44"/>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44"/>
      <c r="M65" s="44"/>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44"/>
      <c r="M66" s="44"/>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44"/>
      <c r="M68" s="44"/>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44"/>
      <c r="M69" s="44"/>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44"/>
      <c r="M70" s="44"/>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44"/>
      <c r="M71" s="44"/>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44"/>
      <c r="M72" s="44"/>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44"/>
      <c r="M73" s="44"/>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44"/>
      <c r="M74" s="44"/>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44"/>
      <c r="M75" s="44"/>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44"/>
      <c r="M76" s="44"/>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44"/>
      <c r="M77" s="44"/>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44"/>
      <c r="M78" s="44"/>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44"/>
      <c r="M79" s="44"/>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44"/>
      <c r="M80" s="44"/>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44"/>
      <c r="M81" s="44"/>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44"/>
      <c r="M82" s="44"/>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44"/>
      <c r="M83" s="44"/>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44"/>
      <c r="M84" s="44"/>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44"/>
      <c r="M85" s="44"/>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44"/>
      <c r="M86" s="44"/>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44"/>
      <c r="M87" s="44"/>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44"/>
      <c r="M89" s="44"/>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44"/>
      <c r="M90" s="44"/>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44"/>
      <c r="M91" s="44"/>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44"/>
      <c r="M92" s="44"/>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44"/>
      <c r="M93" s="44"/>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44"/>
      <c r="M94" s="44"/>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95"/>
      <c r="G193" s="43"/>
      <c r="H193" s="43"/>
      <c r="I193" s="43"/>
      <c r="J193" s="228"/>
      <c r="K193" s="228"/>
      <c r="L193" s="44"/>
      <c r="M193" s="122"/>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95"/>
      <c r="G194" s="23"/>
      <c r="H194" s="23"/>
      <c r="I194" s="23"/>
      <c r="J194" s="228"/>
      <c r="K194" s="228"/>
      <c r="L194" s="44"/>
      <c r="M194" s="122"/>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95"/>
      <c r="G195" s="43"/>
      <c r="H195" s="43"/>
      <c r="I195" s="43"/>
      <c r="J195" s="228"/>
      <c r="K195" s="228"/>
      <c r="L195" s="44"/>
      <c r="M195" s="122"/>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95"/>
      <c r="G197" s="23"/>
      <c r="H197" s="23"/>
      <c r="I197" s="23"/>
      <c r="J197" s="228"/>
      <c r="K197" s="228"/>
      <c r="L197" s="44"/>
      <c r="M197" s="122"/>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95"/>
      <c r="G198" s="23"/>
      <c r="H198" s="23"/>
      <c r="I198" s="23"/>
      <c r="J198" s="228"/>
      <c r="K198" s="228"/>
      <c r="L198" s="44"/>
      <c r="M198" s="122"/>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95"/>
      <c r="G199" s="43"/>
      <c r="H199" s="43"/>
      <c r="I199" s="43"/>
      <c r="J199" s="228"/>
      <c r="K199" s="228"/>
      <c r="L199" s="44"/>
      <c r="M199" s="122"/>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95"/>
      <c r="G200" s="23"/>
      <c r="H200" s="23"/>
      <c r="I200" s="23"/>
      <c r="J200" s="228"/>
      <c r="K200" s="228"/>
      <c r="L200" s="44"/>
      <c r="M200" s="122"/>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95"/>
      <c r="G201" s="43"/>
      <c r="H201" s="43"/>
      <c r="I201" s="43"/>
      <c r="J201" s="228"/>
      <c r="K201" s="228"/>
      <c r="L201" s="44"/>
      <c r="M201" s="122"/>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95"/>
      <c r="G202" s="43"/>
      <c r="H202" s="43"/>
      <c r="I202" s="43"/>
      <c r="J202" s="228"/>
      <c r="K202" s="228"/>
      <c r="L202" s="44"/>
      <c r="M202" s="122"/>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95"/>
      <c r="G203" s="43"/>
      <c r="H203" s="43"/>
      <c r="I203" s="43"/>
      <c r="J203" s="228"/>
      <c r="K203" s="228"/>
      <c r="L203" s="44"/>
      <c r="M203" s="122"/>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95"/>
      <c r="G204" s="43"/>
      <c r="H204" s="43"/>
      <c r="I204" s="43"/>
      <c r="J204" s="228"/>
      <c r="K204" s="228"/>
      <c r="L204" s="44"/>
      <c r="M204" s="122"/>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95"/>
      <c r="G205" s="23"/>
      <c r="H205" s="23"/>
      <c r="I205" s="23"/>
      <c r="J205" s="228"/>
      <c r="K205" s="228"/>
      <c r="L205" s="44"/>
      <c r="M205" s="122"/>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95"/>
      <c r="G214" s="23"/>
      <c r="H214" s="23"/>
      <c r="I214" s="23"/>
      <c r="J214" s="228"/>
      <c r="K214" s="228"/>
      <c r="L214" s="44"/>
      <c r="M214" s="122"/>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95"/>
      <c r="G215" s="23"/>
      <c r="H215" s="23"/>
      <c r="I215" s="23"/>
      <c r="J215" s="228"/>
      <c r="K215" s="228"/>
      <c r="L215" s="44"/>
      <c r="M215" s="122"/>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95"/>
      <c r="G216" s="23"/>
      <c r="H216" s="23"/>
      <c r="I216" s="23"/>
      <c r="J216" s="228"/>
      <c r="K216" s="228"/>
      <c r="L216" s="44"/>
      <c r="M216" s="122"/>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95"/>
      <c r="G217" s="23"/>
      <c r="H217" s="23"/>
      <c r="I217" s="23"/>
      <c r="J217" s="228"/>
      <c r="K217" s="228"/>
      <c r="L217" s="44"/>
      <c r="M217" s="122"/>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95"/>
      <c r="G218" s="43"/>
      <c r="H218" s="43"/>
      <c r="I218" s="43"/>
      <c r="J218" s="228"/>
      <c r="K218" s="228"/>
      <c r="L218" s="44"/>
      <c r="M218" s="122"/>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95"/>
      <c r="G219" s="43"/>
      <c r="H219" s="43"/>
      <c r="I219" s="43"/>
      <c r="J219" s="228"/>
      <c r="K219" s="228"/>
      <c r="L219" s="44"/>
      <c r="M219" s="122"/>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95"/>
      <c r="G220" s="43"/>
      <c r="H220" s="43"/>
      <c r="I220" s="43"/>
      <c r="J220" s="228"/>
      <c r="K220" s="228"/>
      <c r="L220" s="44"/>
      <c r="M220" s="122"/>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95"/>
      <c r="G221" s="43"/>
      <c r="H221" s="43"/>
      <c r="I221" s="43"/>
      <c r="J221" s="228"/>
      <c r="K221" s="228"/>
      <c r="L221" s="44"/>
      <c r="M221" s="122"/>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95"/>
      <c r="G222" s="23"/>
      <c r="H222" s="23"/>
      <c r="I222" s="23"/>
      <c r="J222" s="228"/>
      <c r="K222" s="228"/>
      <c r="L222" s="44"/>
      <c r="M222" s="122"/>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95"/>
      <c r="G235" s="43"/>
      <c r="H235" s="43"/>
      <c r="I235" s="43"/>
      <c r="J235" s="228"/>
      <c r="K235" s="228"/>
      <c r="L235" s="44"/>
      <c r="M235" s="122"/>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95"/>
      <c r="G236" s="43"/>
      <c r="H236" s="43"/>
      <c r="I236" s="43"/>
      <c r="J236" s="228"/>
      <c r="K236" s="228"/>
      <c r="L236" s="44"/>
      <c r="M236" s="122"/>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95"/>
      <c r="G237" s="43"/>
      <c r="H237" s="43"/>
      <c r="I237" s="43"/>
      <c r="J237" s="228"/>
      <c r="K237" s="228"/>
      <c r="L237" s="44"/>
      <c r="M237" s="122"/>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95"/>
      <c r="G238" s="23"/>
      <c r="H238" s="23"/>
      <c r="I238" s="23"/>
      <c r="J238" s="228"/>
      <c r="K238" s="228"/>
      <c r="L238" s="44"/>
      <c r="M238" s="122"/>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95"/>
      <c r="G239" s="23"/>
      <c r="H239" s="23"/>
      <c r="I239" s="23"/>
      <c r="J239" s="228"/>
      <c r="K239" s="228"/>
      <c r="L239" s="44"/>
      <c r="M239" s="122"/>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95"/>
      <c r="G240" s="23"/>
      <c r="H240" s="23"/>
      <c r="I240" s="23"/>
      <c r="J240" s="228"/>
      <c r="K240" s="228"/>
      <c r="L240" s="44"/>
      <c r="M240" s="122"/>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95"/>
      <c r="G241" s="23"/>
      <c r="H241" s="23"/>
      <c r="I241" s="23"/>
      <c r="J241" s="228"/>
      <c r="K241" s="228"/>
      <c r="L241" s="44"/>
      <c r="M241" s="122"/>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95"/>
      <c r="G242" s="43"/>
      <c r="H242" s="43"/>
      <c r="I242" s="43"/>
      <c r="J242" s="228"/>
      <c r="K242" s="228"/>
      <c r="L242" s="44"/>
      <c r="M242" s="122"/>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95"/>
      <c r="G243" s="43"/>
      <c r="H243" s="43"/>
      <c r="I243" s="43"/>
      <c r="J243" s="228"/>
      <c r="K243" s="228"/>
      <c r="L243" s="44"/>
      <c r="M243" s="122"/>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95"/>
      <c r="G244" s="23"/>
      <c r="H244" s="23"/>
      <c r="I244" s="23"/>
      <c r="J244" s="228"/>
      <c r="K244" s="228"/>
      <c r="L244" s="44"/>
      <c r="M244" s="122"/>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95"/>
      <c r="G245" s="43"/>
      <c r="H245" s="43"/>
      <c r="I245" s="43"/>
      <c r="J245" s="228"/>
      <c r="K245" s="228"/>
      <c r="L245" s="44"/>
      <c r="M245" s="122"/>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95"/>
      <c r="G246" s="43"/>
      <c r="H246" s="43"/>
      <c r="I246" s="43"/>
      <c r="J246" s="228"/>
      <c r="K246" s="228"/>
      <c r="L246" s="44"/>
      <c r="M246" s="122"/>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95"/>
      <c r="G247" s="43"/>
      <c r="H247" s="43"/>
      <c r="I247" s="43"/>
      <c r="J247" s="228"/>
      <c r="K247" s="228"/>
      <c r="L247" s="44"/>
      <c r="M247" s="122"/>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95"/>
      <c r="G248" s="23"/>
      <c r="H248" s="23"/>
      <c r="I248" s="23"/>
      <c r="J248" s="228"/>
      <c r="K248" s="228"/>
      <c r="L248" s="44"/>
      <c r="M248" s="122"/>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95"/>
      <c r="G257" s="43"/>
      <c r="H257" s="43"/>
      <c r="I257" s="43"/>
      <c r="J257" s="228"/>
      <c r="K257" s="228"/>
      <c r="L257" s="44"/>
      <c r="M257" s="122"/>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95"/>
      <c r="G258" s="43"/>
      <c r="H258" s="43"/>
      <c r="I258" s="43"/>
      <c r="J258" s="228"/>
      <c r="K258" s="228"/>
      <c r="L258" s="44"/>
      <c r="M258" s="122"/>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95"/>
      <c r="G259" s="43"/>
      <c r="H259" s="43"/>
      <c r="I259" s="43"/>
      <c r="J259" s="228"/>
      <c r="K259" s="228"/>
      <c r="L259" s="44"/>
      <c r="M259" s="122"/>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95"/>
      <c r="G260" s="43"/>
      <c r="H260" s="43"/>
      <c r="I260" s="43"/>
      <c r="J260" s="228"/>
      <c r="K260" s="228"/>
      <c r="L260" s="44"/>
      <c r="M260" s="122"/>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95"/>
      <c r="G275" s="23"/>
      <c r="H275" s="23"/>
      <c r="I275" s="23"/>
      <c r="J275" s="228"/>
      <c r="K275" s="228"/>
      <c r="L275" s="44"/>
      <c r="M275" s="122"/>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95"/>
      <c r="G276" s="23"/>
      <c r="H276" s="23"/>
      <c r="I276" s="23"/>
      <c r="J276" s="228"/>
      <c r="K276" s="228"/>
      <c r="L276" s="44"/>
      <c r="M276" s="122"/>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95"/>
      <c r="G277" s="23"/>
      <c r="H277" s="23"/>
      <c r="I277" s="23"/>
      <c r="J277" s="228"/>
      <c r="K277" s="228"/>
      <c r="L277" s="44"/>
      <c r="M277" s="122"/>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95"/>
      <c r="G278" s="43"/>
      <c r="H278" s="43"/>
      <c r="I278" s="43"/>
      <c r="J278" s="228"/>
      <c r="K278" s="228"/>
      <c r="L278" s="44"/>
      <c r="M278" s="122"/>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95"/>
      <c r="G279" s="43"/>
      <c r="H279" s="43"/>
      <c r="I279" s="43"/>
      <c r="J279" s="228"/>
      <c r="K279" s="228"/>
      <c r="L279" s="44"/>
      <c r="M279" s="122"/>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95"/>
      <c r="G280" s="23"/>
      <c r="H280" s="23"/>
      <c r="I280" s="23"/>
      <c r="J280" s="228"/>
      <c r="K280" s="228"/>
      <c r="L280" s="44"/>
      <c r="M280" s="122"/>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95"/>
      <c r="G281" s="43"/>
      <c r="H281" s="43"/>
      <c r="I281" s="43"/>
      <c r="J281" s="228"/>
      <c r="K281" s="228"/>
      <c r="L281" s="44"/>
      <c r="M281" s="122"/>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95"/>
      <c r="G282" s="23"/>
      <c r="H282" s="23"/>
      <c r="I282" s="23"/>
      <c r="J282" s="228"/>
      <c r="K282" s="228"/>
      <c r="L282" s="44"/>
      <c r="M282" s="122"/>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95"/>
      <c r="G283" s="43"/>
      <c r="H283" s="43"/>
      <c r="I283" s="43"/>
      <c r="J283" s="228"/>
      <c r="K283" s="228"/>
      <c r="L283" s="44"/>
      <c r="M283" s="122"/>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95"/>
      <c r="G284" s="23"/>
      <c r="H284" s="23"/>
      <c r="I284" s="23"/>
      <c r="J284" s="228"/>
      <c r="K284" s="228"/>
      <c r="L284" s="44"/>
      <c r="M284" s="122"/>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95"/>
      <c r="G285" s="43"/>
      <c r="H285" s="43"/>
      <c r="I285" s="43"/>
      <c r="J285" s="228"/>
      <c r="K285" s="228"/>
      <c r="L285" s="44"/>
      <c r="M285" s="122"/>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95"/>
      <c r="G288" s="43"/>
      <c r="H288" s="43"/>
      <c r="I288" s="43"/>
      <c r="J288" s="228"/>
      <c r="K288" s="228"/>
      <c r="L288" s="44"/>
      <c r="M288" s="122"/>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138"/>
      <c r="I311" s="138"/>
      <c r="J311" s="228"/>
      <c r="K311" s="228"/>
      <c r="L311" s="44"/>
      <c r="M311" s="122"/>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95"/>
      <c r="G312" s="43"/>
      <c r="H312" s="43"/>
      <c r="I312" s="43"/>
      <c r="J312" s="228"/>
      <c r="K312" s="228"/>
      <c r="L312" s="44"/>
      <c r="M312" s="122"/>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95"/>
      <c r="G313" s="23"/>
      <c r="H313" s="23"/>
      <c r="I313" s="23"/>
      <c r="J313" s="228"/>
      <c r="K313" s="228"/>
      <c r="L313" s="44"/>
      <c r="M313" s="122"/>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95"/>
      <c r="G314" s="23"/>
      <c r="H314" s="23"/>
      <c r="I314" s="23"/>
      <c r="J314" s="228"/>
      <c r="K314" s="228"/>
      <c r="L314" s="44"/>
      <c r="M314" s="122"/>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95"/>
      <c r="G315" s="43"/>
      <c r="H315" s="43"/>
      <c r="I315" s="43"/>
      <c r="J315" s="228"/>
      <c r="K315" s="228"/>
      <c r="L315" s="44"/>
      <c r="M315" s="122"/>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95"/>
      <c r="G316" s="43"/>
      <c r="H316" s="43"/>
      <c r="I316" s="43"/>
      <c r="J316" s="228"/>
      <c r="K316" s="228"/>
      <c r="L316" s="44"/>
      <c r="M316" s="122"/>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95"/>
      <c r="G317" s="43"/>
      <c r="H317" s="43"/>
      <c r="I317" s="43"/>
      <c r="J317" s="228"/>
      <c r="K317" s="228"/>
      <c r="L317" s="44"/>
      <c r="M317" s="122"/>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95"/>
      <c r="G318" s="43"/>
      <c r="H318" s="43"/>
      <c r="I318" s="43"/>
      <c r="J318" s="228"/>
      <c r="K318" s="228"/>
      <c r="L318" s="44"/>
      <c r="M318" s="122"/>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95"/>
      <c r="G319" s="23"/>
      <c r="H319" s="23"/>
      <c r="I319" s="23"/>
      <c r="J319" s="228"/>
      <c r="K319" s="228"/>
      <c r="L319" s="44"/>
      <c r="M319" s="122"/>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95"/>
      <c r="G320" s="23"/>
      <c r="H320" s="23"/>
      <c r="I320" s="23"/>
      <c r="J320" s="228"/>
      <c r="K320" s="228"/>
      <c r="L320" s="44"/>
      <c r="M320" s="122"/>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95"/>
      <c r="G321" s="23"/>
      <c r="H321" s="23"/>
      <c r="I321" s="23"/>
      <c r="J321" s="228"/>
      <c r="K321" s="228"/>
      <c r="L321" s="44"/>
      <c r="M321" s="122"/>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95"/>
      <c r="G322" s="23"/>
      <c r="H322" s="23"/>
      <c r="I322" s="23"/>
      <c r="J322" s="228"/>
      <c r="K322" s="228"/>
      <c r="L322" s="44"/>
      <c r="M322" s="122"/>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95"/>
      <c r="G323" s="23"/>
      <c r="H323" s="23"/>
      <c r="I323" s="23"/>
      <c r="J323" s="228"/>
      <c r="K323" s="228"/>
      <c r="L323" s="44"/>
      <c r="M323" s="122"/>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95"/>
      <c r="G324" s="43"/>
      <c r="H324" s="43"/>
      <c r="I324" s="43"/>
      <c r="J324" s="228"/>
      <c r="K324" s="228"/>
      <c r="L324" s="44"/>
      <c r="M324" s="122"/>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95"/>
      <c r="G325" s="23"/>
      <c r="H325" s="23"/>
      <c r="I325" s="23"/>
      <c r="J325" s="228"/>
      <c r="K325" s="228"/>
      <c r="L325" s="44"/>
      <c r="M325" s="122"/>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95"/>
      <c r="G326" s="43"/>
      <c r="H326" s="43"/>
      <c r="I326" s="43"/>
      <c r="J326" s="228"/>
      <c r="K326" s="228"/>
      <c r="L326" s="44"/>
      <c r="M326" s="122"/>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95"/>
      <c r="G327" s="43"/>
      <c r="H327" s="43"/>
      <c r="I327" s="43"/>
      <c r="J327" s="228"/>
      <c r="K327" s="228"/>
      <c r="L327" s="44"/>
      <c r="M327" s="122"/>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95"/>
      <c r="G328" s="43"/>
      <c r="H328" s="43"/>
      <c r="I328" s="43"/>
      <c r="J328" s="228"/>
      <c r="K328" s="228"/>
      <c r="L328" s="44"/>
      <c r="M328" s="122"/>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95"/>
      <c r="G329" s="43"/>
      <c r="H329" s="43"/>
      <c r="I329" s="43"/>
      <c r="J329" s="228"/>
      <c r="K329" s="228"/>
      <c r="L329" s="44"/>
      <c r="M329" s="122"/>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95"/>
      <c r="G330" s="23"/>
      <c r="H330" s="23"/>
      <c r="I330" s="23"/>
      <c r="J330" s="228"/>
      <c r="K330" s="228"/>
      <c r="L330" s="44"/>
      <c r="M330" s="122"/>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95"/>
      <c r="G331" s="43"/>
      <c r="H331" s="43"/>
      <c r="I331" s="43"/>
      <c r="J331" s="228"/>
      <c r="K331" s="228"/>
      <c r="L331" s="44"/>
      <c r="M331" s="122"/>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95"/>
      <c r="G332" s="43"/>
      <c r="H332" s="43"/>
      <c r="I332" s="43"/>
      <c r="J332" s="228"/>
      <c r="K332" s="228"/>
      <c r="L332" s="44"/>
      <c r="M332" s="122"/>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95"/>
      <c r="G333" s="43"/>
      <c r="H333" s="43"/>
      <c r="I333" s="43"/>
      <c r="J333" s="228"/>
      <c r="K333" s="228"/>
      <c r="L333" s="44"/>
      <c r="M333" s="122"/>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95"/>
      <c r="G343" s="23"/>
      <c r="H343" s="23"/>
      <c r="I343" s="23"/>
      <c r="J343" s="228"/>
      <c r="K343" s="228"/>
      <c r="L343" s="44"/>
      <c r="M343" s="122"/>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95"/>
      <c r="G344" s="43"/>
      <c r="H344" s="43"/>
      <c r="I344" s="43"/>
      <c r="J344" s="228"/>
      <c r="K344" s="228"/>
      <c r="L344" s="44"/>
      <c r="M344" s="122"/>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95"/>
      <c r="G345" s="43"/>
      <c r="H345" s="43"/>
      <c r="I345" s="43"/>
      <c r="J345" s="228"/>
      <c r="K345" s="228"/>
      <c r="L345" s="44"/>
      <c r="M345" s="122"/>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95"/>
      <c r="G346" s="43"/>
      <c r="H346" s="43"/>
      <c r="I346" s="43"/>
      <c r="J346" s="228"/>
      <c r="K346" s="228"/>
      <c r="L346" s="44"/>
      <c r="M346" s="122"/>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95"/>
      <c r="G347" s="43"/>
      <c r="H347" s="43"/>
      <c r="I347" s="43"/>
      <c r="J347" s="228"/>
      <c r="K347" s="228"/>
      <c r="L347" s="44"/>
      <c r="M347" s="122"/>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95"/>
      <c r="G348" s="23"/>
      <c r="H348" s="23"/>
      <c r="I348" s="23"/>
      <c r="J348" s="228"/>
      <c r="K348" s="228"/>
      <c r="L348" s="44"/>
      <c r="M348" s="122"/>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95"/>
      <c r="G349" s="23"/>
      <c r="H349" s="23"/>
      <c r="I349" s="23"/>
      <c r="J349" s="228"/>
      <c r="K349" s="228"/>
      <c r="L349" s="44"/>
      <c r="M349" s="122"/>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95"/>
      <c r="G350" s="43"/>
      <c r="H350" s="43"/>
      <c r="I350" s="43"/>
      <c r="J350" s="228"/>
      <c r="K350" s="228"/>
      <c r="L350" s="44"/>
      <c r="M350" s="122"/>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95"/>
      <c r="G351" s="23"/>
      <c r="H351" s="23"/>
      <c r="I351" s="23"/>
      <c r="J351" s="228"/>
      <c r="K351" s="228"/>
      <c r="L351" s="44"/>
      <c r="M351" s="122"/>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95"/>
      <c r="G352" s="43"/>
      <c r="H352" s="43"/>
      <c r="I352" s="43"/>
      <c r="J352" s="228"/>
      <c r="K352" s="228"/>
      <c r="L352" s="44"/>
      <c r="M352" s="122"/>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95"/>
      <c r="G353" s="23"/>
      <c r="H353" s="23"/>
      <c r="I353" s="23"/>
      <c r="J353" s="228"/>
      <c r="K353" s="228"/>
      <c r="L353" s="44"/>
      <c r="M353" s="122"/>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95"/>
      <c r="G354" s="43"/>
      <c r="H354" s="43"/>
      <c r="I354" s="43"/>
      <c r="J354" s="228"/>
      <c r="K354" s="228"/>
      <c r="L354" s="44"/>
      <c r="M354" s="122"/>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95"/>
      <c r="G376" s="43"/>
      <c r="H376" s="43"/>
      <c r="I376" s="43"/>
      <c r="J376" s="228"/>
      <c r="K376" s="228"/>
      <c r="L376" s="44"/>
      <c r="M376" s="122"/>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95"/>
      <c r="G377" s="23"/>
      <c r="H377" s="23"/>
      <c r="I377" s="23"/>
      <c r="J377" s="228"/>
      <c r="K377" s="228"/>
      <c r="L377" s="44"/>
      <c r="M377" s="122"/>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95"/>
      <c r="G378" s="23"/>
      <c r="H378" s="23"/>
      <c r="I378" s="23"/>
      <c r="J378" s="228"/>
      <c r="K378" s="228"/>
      <c r="L378" s="44"/>
      <c r="M378" s="122"/>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95"/>
      <c r="G379" s="23"/>
      <c r="H379" s="23"/>
      <c r="I379" s="23"/>
      <c r="J379" s="228"/>
      <c r="K379" s="228"/>
      <c r="L379" s="44"/>
      <c r="M379" s="122"/>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95"/>
      <c r="G380" s="43"/>
      <c r="H380" s="43"/>
      <c r="I380" s="43"/>
      <c r="J380" s="228"/>
      <c r="K380" s="228"/>
      <c r="L380" s="44"/>
      <c r="M380" s="122"/>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95"/>
      <c r="G381" s="43"/>
      <c r="H381" s="43"/>
      <c r="I381" s="43"/>
      <c r="J381" s="228"/>
      <c r="K381" s="228"/>
      <c r="L381" s="44"/>
      <c r="M381" s="122"/>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95"/>
      <c r="G382" s="43"/>
      <c r="H382" s="43"/>
      <c r="I382" s="43"/>
      <c r="J382" s="228"/>
      <c r="K382" s="228"/>
      <c r="L382" s="44"/>
      <c r="M382" s="122"/>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95"/>
      <c r="G383" s="43"/>
      <c r="H383" s="43"/>
      <c r="I383" s="43"/>
      <c r="J383" s="228"/>
      <c r="K383" s="228"/>
      <c r="L383" s="44"/>
      <c r="M383" s="122"/>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95"/>
      <c r="G384" s="43"/>
      <c r="H384" s="43"/>
      <c r="I384" s="43"/>
      <c r="J384" s="228"/>
      <c r="K384" s="228"/>
      <c r="L384" s="44"/>
      <c r="M384" s="122"/>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95"/>
      <c r="G385" s="43"/>
      <c r="H385" s="43"/>
      <c r="I385" s="43"/>
      <c r="J385" s="228"/>
      <c r="K385" s="228"/>
      <c r="L385" s="44"/>
      <c r="M385" s="122"/>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95"/>
      <c r="G396" s="43"/>
      <c r="H396" s="43"/>
      <c r="I396" s="43"/>
      <c r="J396" s="228"/>
      <c r="K396" s="228"/>
      <c r="L396" s="44"/>
      <c r="M396" s="122"/>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95"/>
      <c r="G397" s="43"/>
      <c r="H397" s="43"/>
      <c r="I397" s="43"/>
      <c r="J397" s="228"/>
      <c r="K397" s="228"/>
      <c r="L397" s="44"/>
      <c r="M397" s="122"/>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95"/>
      <c r="G398" s="43"/>
      <c r="H398" s="43"/>
      <c r="I398" s="43"/>
      <c r="J398" s="228"/>
      <c r="K398" s="228"/>
      <c r="L398" s="44"/>
      <c r="M398" s="122"/>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95"/>
      <c r="G399" s="23"/>
      <c r="H399" s="23"/>
      <c r="I399" s="23"/>
      <c r="J399" s="228"/>
      <c r="K399" s="228"/>
      <c r="L399" s="44"/>
      <c r="M399" s="122"/>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95"/>
      <c r="G400" s="23"/>
      <c r="H400" s="23"/>
      <c r="I400" s="23"/>
      <c r="J400" s="228"/>
      <c r="K400" s="228"/>
      <c r="L400" s="44"/>
      <c r="M400" s="122"/>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95"/>
      <c r="G419" s="43"/>
      <c r="H419" s="43"/>
      <c r="I419" s="43"/>
      <c r="J419" s="228"/>
      <c r="K419" s="228"/>
      <c r="L419" s="44"/>
      <c r="M419" s="122"/>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95"/>
      <c r="G449" s="43"/>
      <c r="H449" s="43"/>
      <c r="I449" s="43"/>
      <c r="J449" s="228"/>
      <c r="K449" s="228"/>
      <c r="L449" s="44"/>
      <c r="M449" s="122"/>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95"/>
      <c r="G450" s="23"/>
      <c r="H450" s="23"/>
      <c r="I450" s="23"/>
      <c r="J450" s="228"/>
      <c r="K450" s="228"/>
      <c r="L450" s="44"/>
      <c r="M450" s="122"/>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200"/>
      <c r="D482" s="200"/>
      <c r="E482" s="200"/>
      <c r="F482" s="202"/>
      <c r="G482" s="200"/>
      <c r="H482" s="200"/>
      <c r="I482" s="200"/>
      <c r="J482" s="229"/>
      <c r="K482" s="229"/>
      <c r="L482" s="44"/>
      <c r="M482" s="20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200"/>
      <c r="D483" s="200"/>
      <c r="E483" s="200"/>
      <c r="F483" s="202"/>
      <c r="G483" s="200"/>
      <c r="H483" s="200"/>
      <c r="I483" s="200"/>
      <c r="J483" s="229"/>
      <c r="K483" s="229"/>
      <c r="L483" s="204"/>
      <c r="M483" s="20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200"/>
      <c r="D484" s="200"/>
      <c r="E484" s="200"/>
      <c r="F484" s="202"/>
      <c r="G484" s="200"/>
      <c r="H484" s="200"/>
      <c r="I484" s="200"/>
      <c r="J484" s="229"/>
      <c r="K484" s="229"/>
      <c r="L484" s="204"/>
      <c r="M484" s="20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200"/>
      <c r="D485" s="200"/>
      <c r="E485" s="200"/>
      <c r="F485" s="202"/>
      <c r="G485" s="200"/>
      <c r="H485" s="200"/>
      <c r="I485" s="200"/>
      <c r="J485" s="229"/>
      <c r="K485" s="229"/>
      <c r="L485" s="204"/>
      <c r="M485" s="20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200"/>
      <c r="D486" s="200"/>
      <c r="E486" s="200"/>
      <c r="F486" s="202"/>
      <c r="G486" s="200"/>
      <c r="H486" s="200"/>
      <c r="I486" s="200"/>
      <c r="J486" s="229"/>
      <c r="K486" s="229"/>
      <c r="L486" s="204"/>
      <c r="M486" s="20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95"/>
      <c r="G532" s="43"/>
      <c r="H532" s="43"/>
      <c r="I532" s="43"/>
      <c r="J532" s="228"/>
      <c r="K532" s="228"/>
      <c r="L532" s="44"/>
      <c r="M532" s="122"/>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95"/>
      <c r="G543" s="43"/>
      <c r="H543" s="43"/>
      <c r="I543" s="43"/>
      <c r="J543" s="228"/>
      <c r="K543" s="228"/>
      <c r="L543" s="44"/>
      <c r="M543" s="122"/>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95"/>
      <c r="G554" s="43"/>
      <c r="H554" s="43"/>
      <c r="I554" s="43"/>
      <c r="J554" s="228"/>
      <c r="K554" s="228"/>
      <c r="L554" s="44"/>
      <c r="M554" s="122"/>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95"/>
      <c r="G588" s="23"/>
      <c r="H588" s="23"/>
      <c r="I588" s="23"/>
      <c r="J588" s="228"/>
      <c r="K588" s="228"/>
      <c r="L588" s="44"/>
      <c r="M588" s="122"/>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C606" s="201"/>
      <c r="D606" s="201"/>
      <c r="E606" s="201"/>
      <c r="F606" s="203"/>
      <c r="G606" s="201"/>
      <c r="H606" s="201"/>
      <c r="I606" s="201"/>
      <c r="J606" s="230"/>
      <c r="K606" s="230"/>
      <c r="L606" s="44"/>
      <c r="M606" s="201"/>
      <c r="N606" s="205"/>
    </row>
    <row r="607" spans="1:23" x14ac:dyDescent="0.25">
      <c r="C607" s="201"/>
      <c r="D607" s="201"/>
      <c r="E607" s="201"/>
      <c r="F607" s="203"/>
      <c r="G607" s="201"/>
      <c r="H607" s="201"/>
      <c r="I607" s="201"/>
      <c r="J607" s="230"/>
      <c r="K607" s="230"/>
      <c r="L607" s="201"/>
      <c r="M607" s="201"/>
      <c r="N607" s="205"/>
    </row>
    <row r="608" spans="1:23" x14ac:dyDescent="0.25">
      <c r="C608" s="201"/>
      <c r="D608" s="201"/>
      <c r="E608" s="201"/>
      <c r="F608" s="203"/>
      <c r="G608" s="201"/>
      <c r="H608" s="201"/>
      <c r="I608" s="201"/>
      <c r="J608" s="230"/>
      <c r="K608" s="230"/>
      <c r="L608" s="201"/>
      <c r="M608" s="201"/>
      <c r="N608" s="205"/>
    </row>
    <row r="609" spans="3:14" x14ac:dyDescent="0.25">
      <c r="C609" s="201"/>
      <c r="D609" s="201"/>
      <c r="E609" s="201"/>
      <c r="F609" s="203"/>
      <c r="G609" s="201"/>
      <c r="H609" s="201"/>
      <c r="I609" s="201"/>
      <c r="J609" s="230"/>
      <c r="K609" s="230"/>
      <c r="L609" s="201"/>
      <c r="M609" s="201"/>
      <c r="N609" s="205"/>
    </row>
    <row r="610" spans="3:14" x14ac:dyDescent="0.25">
      <c r="C610" s="201"/>
      <c r="D610" s="201"/>
      <c r="E610" s="201"/>
      <c r="F610" s="203"/>
      <c r="G610" s="201"/>
      <c r="H610" s="201"/>
      <c r="I610" s="201"/>
      <c r="J610" s="230"/>
      <c r="K610" s="230"/>
      <c r="L610" s="201"/>
      <c r="M610" s="201"/>
      <c r="N610" s="205"/>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N5:N605">
    <cfRule type="cellIs" dxfId="473" priority="84" operator="greaterThan">
      <formula>0</formula>
    </cfRule>
    <cfRule type="cellIs" dxfId="472" priority="85" operator="lessThan">
      <formula>0</formula>
    </cfRule>
  </conditionalFormatting>
  <conditionalFormatting sqref="M120:M605">
    <cfRule type="containsText" dxfId="471" priority="68" operator="containsText" text="Não Pago">
      <formula>NOT(ISERROR(SEARCH("Não Pago",M120)))</formula>
    </cfRule>
    <cfRule type="containsText" dxfId="470" priority="69" operator="containsText" text="Pago">
      <formula>NOT(ISERROR(SEARCH("Pago",M120)))</formula>
    </cfRule>
  </conditionalFormatting>
  <conditionalFormatting sqref="M21:M119">
    <cfRule type="containsText" dxfId="469" priority="66" operator="containsText" text="Não Pago">
      <formula>NOT(ISERROR(SEARCH("Não Pago",M21)))</formula>
    </cfRule>
    <cfRule type="containsText" dxfId="468" priority="67" operator="containsText" text="Pago">
      <formula>NOT(ISERROR(SEARCH("Pago",M21)))</formula>
    </cfRule>
  </conditionalFormatting>
  <conditionalFormatting sqref="M5:M19">
    <cfRule type="containsText" dxfId="467" priority="64" operator="containsText" text="Não Pago">
      <formula>NOT(ISERROR(SEARCH("Não Pago",M5)))</formula>
    </cfRule>
    <cfRule type="containsText" dxfId="466" priority="65" operator="containsText" text="Pago">
      <formula>NOT(ISERROR(SEARCH("Pago",M5)))</formula>
    </cfRule>
  </conditionalFormatting>
  <conditionalFormatting sqref="M20">
    <cfRule type="containsText" dxfId="465" priority="62" operator="containsText" text="Não Pago">
      <formula>NOT(ISERROR(SEARCH("Não Pago",M20)))</formula>
    </cfRule>
    <cfRule type="containsText" dxfId="464" priority="63" operator="containsText" text="Pago">
      <formula>NOT(ISERROR(SEARCH("Pago",M20)))</formula>
    </cfRule>
  </conditionalFormatting>
  <conditionalFormatting sqref="L606">
    <cfRule type="containsText" dxfId="463" priority="60" operator="containsText" text="Não Pago">
      <formula>NOT(ISERROR(SEARCH("Não Pago",L606)))</formula>
    </cfRule>
    <cfRule type="containsText" dxfId="462" priority="61" operator="containsText" text="Pago">
      <formula>NOT(ISERROR(SEARCH("Pago",L606)))</formula>
    </cfRule>
  </conditionalFormatting>
  <conditionalFormatting sqref="E21:E276 E293:E548 E565:E605">
    <cfRule type="containsText" dxfId="461" priority="42" operator="containsText" text="Despesa">
      <formula>NOT(ISERROR(SEARCH("Despesa",E21)))</formula>
    </cfRule>
    <cfRule type="containsText" dxfId="460" priority="43" operator="containsText" text="Receita">
      <formula>NOT(ISERROR(SEARCH("Receita",E21)))</formula>
    </cfRule>
  </conditionalFormatting>
  <conditionalFormatting sqref="E21:E276 E293:E548 E565:E605">
    <cfRule type="expression" dxfId="459" priority="44" stopIfTrue="1">
      <formula>NOT(ISERROR(SEARCH("Investimentos",E21)))</formula>
    </cfRule>
  </conditionalFormatting>
  <conditionalFormatting sqref="E5:E6 E8:E605">
    <cfRule type="containsText" dxfId="458" priority="31" operator="containsText" text="INVESTIMENTOS">
      <formula>NOT(ISERROR(SEARCH("INVESTIMENTOS",E5)))</formula>
    </cfRule>
    <cfRule type="containsText" dxfId="457" priority="32" operator="containsText" text="DESPESAS DE MARKETING">
      <formula>NOT(ISERROR(SEARCH("DESPESAS DE MARKETING",E5)))</formula>
    </cfRule>
    <cfRule type="containsText" dxfId="456" priority="33" operator="containsText" text="DESPESAS NÃO OPERACIONAIS">
      <formula>NOT(ISERROR(SEARCH("DESPESAS NÃO OPERACIONAIS",E5)))</formula>
    </cfRule>
    <cfRule type="containsText" dxfId="455" priority="34" operator="containsText" text="DESPESAS COM RH">
      <formula>NOT(ISERROR(SEARCH("DESPESAS COM RH",E5)))</formula>
    </cfRule>
    <cfRule type="containsText" dxfId="454" priority="35" operator="containsText" text="DESPESAS COM SERVIÇOS">
      <formula>NOT(ISERROR(SEARCH("DESPESAS COM SERVIÇOS",E5)))</formula>
    </cfRule>
    <cfRule type="containsText" dxfId="453" priority="36" operator="containsText" text="DESPESAS COM PRODUTOS">
      <formula>NOT(ISERROR(SEARCH("DESPESAS COM PRODUTOS",E5)))</formula>
    </cfRule>
    <cfRule type="containsText" dxfId="452" priority="37" operator="containsText" text="IMPOSTOS">
      <formula>NOT(ISERROR(SEARCH("IMPOSTOS",E5)))</formula>
    </cfRule>
    <cfRule type="containsText" dxfId="451" priority="40" operator="containsText" text="Despesa">
      <formula>NOT(ISERROR(SEARCH("Despesa",E5)))</formula>
    </cfRule>
    <cfRule type="containsText" dxfId="450" priority="41" operator="containsText" text="Receita">
      <formula>NOT(ISERROR(SEARCH("Receita",E5)))</formula>
    </cfRule>
  </conditionalFormatting>
  <conditionalFormatting sqref="E5:E6 E8:E605">
    <cfRule type="expression" dxfId="449" priority="45" stopIfTrue="1">
      <formula>NOT(ISERROR(SEARCH("Investimentos",E5)))</formula>
    </cfRule>
  </conditionalFormatting>
  <conditionalFormatting sqref="E20 E292 E564">
    <cfRule type="containsText" dxfId="448" priority="38" operator="containsText" text="Despesa">
      <formula>NOT(ISERROR(SEARCH("Despesa",E20)))</formula>
    </cfRule>
    <cfRule type="containsText" dxfId="447" priority="39" operator="containsText" text="Receita">
      <formula>NOT(ISERROR(SEARCH("Receita",E20)))</formula>
    </cfRule>
  </conditionalFormatting>
  <conditionalFormatting sqref="E20 E292 E564">
    <cfRule type="expression" dxfId="446" priority="46" stopIfTrue="1">
      <formula>NOT(ISERROR(SEARCH("Investimentos",E20)))</formula>
    </cfRule>
  </conditionalFormatting>
  <conditionalFormatting sqref="L21:L586 L603:L605">
    <cfRule type="containsText" dxfId="445" priority="29" operator="containsText" text="Não Pago">
      <formula>NOT(ISERROR(SEARCH("Não Pago",L21)))</formula>
    </cfRule>
    <cfRule type="containsText" dxfId="444" priority="30" operator="containsText" text="Pago">
      <formula>NOT(ISERROR(SEARCH("Pago",L21)))</formula>
    </cfRule>
  </conditionalFormatting>
  <conditionalFormatting sqref="L5:L605">
    <cfRule type="containsText" dxfId="443" priority="27" operator="containsText" text="Não Pago">
      <formula>NOT(ISERROR(SEARCH("Não Pago",L5)))</formula>
    </cfRule>
    <cfRule type="containsText" dxfId="442" priority="28" operator="containsText" text="Pago">
      <formula>NOT(ISERROR(SEARCH("Pago",L5)))</formula>
    </cfRule>
  </conditionalFormatting>
  <conditionalFormatting sqref="L20 L602">
    <cfRule type="containsText" dxfId="441" priority="25" operator="containsText" text="Não Pago">
      <formula>NOT(ISERROR(SEARCH("Não Pago",L20)))</formula>
    </cfRule>
    <cfRule type="containsText" dxfId="440" priority="26" operator="containsText" text="Pago">
      <formula>NOT(ISERROR(SEARCH("Pago",L20)))</formula>
    </cfRule>
  </conditionalFormatting>
  <conditionalFormatting sqref="L5:L605">
    <cfRule type="cellIs" dxfId="439" priority="24" operator="equal">
      <formula>"Realizado"</formula>
    </cfRule>
  </conditionalFormatting>
  <conditionalFormatting sqref="L22 L604">
    <cfRule type="containsText" dxfId="438" priority="22" operator="containsText" text="Não Pago">
      <formula>NOT(ISERROR(SEARCH("Não Pago",L22)))</formula>
    </cfRule>
    <cfRule type="containsText" dxfId="437" priority="23" operator="containsText" text="Pago">
      <formula>NOT(ISERROR(SEARCH("Pago",L22)))</formula>
    </cfRule>
  </conditionalFormatting>
  <conditionalFormatting sqref="L27">
    <cfRule type="containsText" dxfId="436" priority="20" operator="containsText" text="Não Pago">
      <formula>NOT(ISERROR(SEARCH("Não Pago",L27)))</formula>
    </cfRule>
    <cfRule type="containsText" dxfId="435" priority="21" operator="containsText" text="Pago">
      <formula>NOT(ISERROR(SEARCH("Pago",L27)))</formula>
    </cfRule>
  </conditionalFormatting>
  <conditionalFormatting sqref="L34">
    <cfRule type="containsText" dxfId="434" priority="18" operator="containsText" text="Não Pago">
      <formula>NOT(ISERROR(SEARCH("Não Pago",L34)))</formula>
    </cfRule>
    <cfRule type="containsText" dxfId="433" priority="19" operator="containsText" text="Pago">
      <formula>NOT(ISERROR(SEARCH("Pago",L34)))</formula>
    </cfRule>
  </conditionalFormatting>
  <conditionalFormatting sqref="Q7:Q8">
    <cfRule type="cellIs" dxfId="432" priority="17" operator="greaterThan">
      <formula>0</formula>
    </cfRule>
  </conditionalFormatting>
  <conditionalFormatting sqref="Q9:Q10">
    <cfRule type="cellIs" dxfId="431" priority="16" operator="greaterThan">
      <formula>0</formula>
    </cfRule>
  </conditionalFormatting>
  <conditionalFormatting sqref="Q11:Q12">
    <cfRule type="cellIs" dxfId="430" priority="14" operator="greaterThan">
      <formula>0</formula>
    </cfRule>
    <cfRule type="cellIs" dxfId="429" priority="15" operator="lessThan">
      <formula>0</formula>
    </cfRule>
  </conditionalFormatting>
  <conditionalFormatting sqref="Q13:Q14">
    <cfRule type="cellIs" dxfId="428" priority="12" operator="lessThan">
      <formula>0</formula>
    </cfRule>
    <cfRule type="cellIs" dxfId="427" priority="13" operator="greaterThan">
      <formula>0</formula>
    </cfRule>
  </conditionalFormatting>
  <conditionalFormatting sqref="E7">
    <cfRule type="containsText" dxfId="426" priority="2" operator="containsText" text="INVESTIMENTOS">
      <formula>NOT(ISERROR(SEARCH("INVESTIMENTOS",E7)))</formula>
    </cfRule>
    <cfRule type="containsText" dxfId="425" priority="3" operator="containsText" text="DESPESAS DE MARKETING">
      <formula>NOT(ISERROR(SEARCH("DESPESAS DE MARKETING",E7)))</formula>
    </cfRule>
    <cfRule type="containsText" dxfId="424" priority="4" operator="containsText" text="DESPESAS NÃO OPERACIONAIS">
      <formula>NOT(ISERROR(SEARCH("DESPESAS NÃO OPERACIONAIS",E7)))</formula>
    </cfRule>
    <cfRule type="containsText" dxfId="423" priority="5" operator="containsText" text="DESPESAS COM RH">
      <formula>NOT(ISERROR(SEARCH("DESPESAS COM RH",E7)))</formula>
    </cfRule>
    <cfRule type="containsText" dxfId="422" priority="6" operator="containsText" text="DESPESAS COM SERVIÇOS">
      <formula>NOT(ISERROR(SEARCH("DESPESAS COM SERVIÇOS",E7)))</formula>
    </cfRule>
    <cfRule type="containsText" dxfId="421" priority="7" operator="containsText" text="DESPESAS COM PRODUTOS">
      <formula>NOT(ISERROR(SEARCH("DESPESAS COM PRODUTOS",E7)))</formula>
    </cfRule>
    <cfRule type="containsText" dxfId="420" priority="8" operator="containsText" text="IMPOSTOS">
      <formula>NOT(ISERROR(SEARCH("IMPOSTOS",E7)))</formula>
    </cfRule>
    <cfRule type="containsText" dxfId="419" priority="9" operator="containsText" text="Despesa">
      <formula>NOT(ISERROR(SEARCH("Despesa",E7)))</formula>
    </cfRule>
    <cfRule type="containsText" dxfId="418" priority="10" operator="containsText" text="Receita">
      <formula>NOT(ISERROR(SEARCH("Receita",E7)))</formula>
    </cfRule>
  </conditionalFormatting>
  <conditionalFormatting sqref="E7">
    <cfRule type="expression" dxfId="417" priority="11" stopIfTrue="1">
      <formula>NOT(ISERROR(SEARCH("Investimentos",E7)))</formula>
    </cfRule>
  </conditionalFormatting>
  <conditionalFormatting sqref="Q5:Q6">
    <cfRule type="cellIs" dxfId="416" priority="1" operator="greaterThan">
      <formula>0</formula>
    </cfRule>
  </conditionalFormatting>
  <dataValidations count="6">
    <dataValidation type="list" allowBlank="1" showInputMessage="1" showErrorMessage="1" sqref="L189:L606 L5" xr:uid="{F75D169E-55AF-4C7D-9C9E-4A1879810A9B}">
      <formula1>"Pago,Não Pago"</formula1>
    </dataValidation>
    <dataValidation type="list" allowBlank="1" showInputMessage="1" showErrorMessage="1" sqref="G5:H605" xr:uid="{7C0260F0-5A81-4E61-8613-7A12E423D585}">
      <formula1>INDIRECT(W5)</formula1>
    </dataValidation>
    <dataValidation type="list" allowBlank="1" showInputMessage="1" showErrorMessage="1" sqref="L6:L188" xr:uid="{934C4A49-74FE-47B2-8C58-FFD2CE618137}">
      <formula1>"Pago,Não Pago,Realizado"</formula1>
    </dataValidation>
    <dataValidation type="list" allowBlank="1" showInputMessage="1" showErrorMessage="1" sqref="I1:I1048576" xr:uid="{A95A7187-2AAD-4905-B23D-7E5F66485829}">
      <formula1>"Jan,Fev,Mar,Abr,Mai,Jun,Jul,Ago,Set,Out,Nov,Dez"</formula1>
    </dataValidation>
    <dataValidation type="list" allowBlank="1" showInputMessage="1" showErrorMessage="1" sqref="M1:M1048576" xr:uid="{D3C0E2C7-359F-436D-AFA9-347EA6318B5C}">
      <formula1>"Sim,Não"</formula1>
    </dataValidation>
    <dataValidation type="list" allowBlank="1" showInputMessage="1" showErrorMessage="1" sqref="E2:E3" xr:uid="{BC39FFE3-2F73-48EF-9D1E-E37B74C4C16D}">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FC99485-5651-4437-B595-C4F806374457}">
          <x14:formula1>
            <xm:f>'Configurações Básicas'!$E$12:$E$33</xm:f>
          </x14:formula1>
          <xm:sqref>E5:E1048576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Q5" sqref="Q5:Q6"/>
    </sheetView>
  </sheetViews>
  <sheetFormatPr defaultColWidth="0" defaultRowHeight="15" zeroHeight="1" x14ac:dyDescent="0.25"/>
  <cols>
    <col min="1" max="1" width="27.42578125" style="213" hidden="1" customWidth="1"/>
    <col min="2" max="2" width="1.8554687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43"/>
      <c r="H5" s="43"/>
      <c r="I5" s="43"/>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122</v>
      </c>
      <c r="Q5" s="267">
        <f>Abr!Q13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95"/>
      <c r="G7" s="43"/>
      <c r="H7" s="43"/>
      <c r="I7" s="43"/>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138"/>
      <c r="E9" s="43"/>
      <c r="F9" s="195"/>
      <c r="G9" s="43"/>
      <c r="H9" s="43"/>
      <c r="I9" s="4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138"/>
      <c r="E10" s="43"/>
      <c r="F10" s="195"/>
      <c r="G10" s="43"/>
      <c r="H10" s="43"/>
      <c r="I10" s="4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138"/>
      <c r="E11" s="43"/>
      <c r="F11" s="195"/>
      <c r="G11" s="43"/>
      <c r="H11" s="43"/>
      <c r="I11" s="4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138"/>
      <c r="E12" s="43"/>
      <c r="F12" s="195"/>
      <c r="G12" s="23"/>
      <c r="H12" s="23"/>
      <c r="I12" s="2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138"/>
      <c r="E13" s="43"/>
      <c r="F13" s="195"/>
      <c r="G13" s="23"/>
      <c r="H13" s="23"/>
      <c r="I13" s="23"/>
      <c r="J13" s="228"/>
      <c r="K13" s="228"/>
      <c r="L13" s="44"/>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138"/>
      <c r="E14" s="43"/>
      <c r="F14" s="195"/>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138"/>
      <c r="E15" s="43"/>
      <c r="F15" s="195"/>
      <c r="G15" s="23"/>
      <c r="H15" s="23"/>
      <c r="I15" s="2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138"/>
      <c r="E16" s="43"/>
      <c r="F16" s="195"/>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138"/>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138"/>
      <c r="E18" s="43"/>
      <c r="F18" s="195"/>
      <c r="G18" s="23"/>
      <c r="H18" s="23"/>
      <c r="I18" s="2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138"/>
      <c r="E19" s="43"/>
      <c r="F19" s="195"/>
      <c r="G19" s="43"/>
      <c r="H19" s="43"/>
      <c r="I19" s="43"/>
      <c r="J19" s="228"/>
      <c r="K19" s="228"/>
      <c r="L19" s="44"/>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138"/>
      <c r="E20" s="43"/>
      <c r="F20" s="195"/>
      <c r="G20" s="43"/>
      <c r="H20" s="43"/>
      <c r="I20" s="4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138"/>
      <c r="E21" s="43"/>
      <c r="F21" s="195"/>
      <c r="G21" s="23"/>
      <c r="H21" s="23"/>
      <c r="I21" s="23"/>
      <c r="J21" s="228"/>
      <c r="K21" s="228"/>
      <c r="L21" s="44"/>
      <c r="M21" s="122"/>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138"/>
      <c r="E22" s="43"/>
      <c r="F22" s="195"/>
      <c r="G22" s="43"/>
      <c r="H22" s="43"/>
      <c r="I22" s="4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138"/>
      <c r="E23" s="43"/>
      <c r="F23" s="195"/>
      <c r="G23" s="43"/>
      <c r="H23" s="43"/>
      <c r="I23" s="43"/>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138"/>
      <c r="E24" s="43"/>
      <c r="F24" s="195"/>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138"/>
      <c r="E25" s="43"/>
      <c r="F25" s="195"/>
      <c r="G25" s="43"/>
      <c r="H25" s="43"/>
      <c r="I25" s="4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138"/>
      <c r="E26" s="43"/>
      <c r="F26" s="195"/>
      <c r="G26" s="43"/>
      <c r="H26" s="43"/>
      <c r="I26" s="4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138"/>
      <c r="E27" s="43"/>
      <c r="F27" s="195"/>
      <c r="G27" s="43"/>
      <c r="H27" s="43"/>
      <c r="I27" s="4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138"/>
      <c r="E28" s="43"/>
      <c r="F28" s="195"/>
      <c r="G28" s="43"/>
      <c r="H28" s="43"/>
      <c r="I28" s="43"/>
      <c r="J28" s="228"/>
      <c r="K28" s="228"/>
      <c r="L28" s="44"/>
      <c r="M28" s="122"/>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138"/>
      <c r="E29" s="43"/>
      <c r="F29" s="195"/>
      <c r="G29" s="43"/>
      <c r="H29" s="43"/>
      <c r="I29" s="43"/>
      <c r="J29" s="228"/>
      <c r="K29" s="228"/>
      <c r="L29" s="44"/>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138"/>
      <c r="E30" s="43"/>
      <c r="F30" s="195"/>
      <c r="G30" s="23"/>
      <c r="H30" s="23"/>
      <c r="I30" s="23"/>
      <c r="J30" s="228"/>
      <c r="K30" s="228"/>
      <c r="L30" s="44"/>
      <c r="M30" s="122"/>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138"/>
      <c r="E31" s="43"/>
      <c r="F31" s="195"/>
      <c r="G31" s="23"/>
      <c r="H31" s="23"/>
      <c r="I31" s="23"/>
      <c r="J31" s="228"/>
      <c r="K31" s="228"/>
      <c r="L31" s="44"/>
      <c r="M31" s="122"/>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138"/>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138"/>
      <c r="E33" s="43"/>
      <c r="F33" s="195"/>
      <c r="G33" s="43"/>
      <c r="H33" s="43"/>
      <c r="I33" s="4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138"/>
      <c r="E34" s="43"/>
      <c r="F34" s="195"/>
      <c r="G34" s="43"/>
      <c r="H34" s="43"/>
      <c r="I34" s="4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138"/>
      <c r="E35" s="43"/>
      <c r="F35" s="195"/>
      <c r="G35" s="43"/>
      <c r="H35" s="43"/>
      <c r="I35" s="4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138"/>
      <c r="E36" s="43"/>
      <c r="F36" s="195"/>
      <c r="G36" s="23"/>
      <c r="H36" s="23"/>
      <c r="I36" s="2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138"/>
      <c r="E37" s="43"/>
      <c r="F37" s="195"/>
      <c r="G37" s="23"/>
      <c r="H37" s="23"/>
      <c r="I37" s="2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138"/>
      <c r="E38" s="43"/>
      <c r="F38" s="195"/>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138"/>
      <c r="E39" s="43"/>
      <c r="F39" s="195"/>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138"/>
      <c r="E40" s="43"/>
      <c r="F40" s="195"/>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138"/>
      <c r="E41" s="43"/>
      <c r="F41" s="195"/>
      <c r="G41" s="43"/>
      <c r="H41" s="43"/>
      <c r="I41" s="4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138"/>
      <c r="E42" s="43"/>
      <c r="F42" s="195"/>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23"/>
      <c r="H43" s="23"/>
      <c r="I43" s="2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23"/>
      <c r="H46" s="23"/>
      <c r="I46" s="2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23"/>
      <c r="H47" s="23"/>
      <c r="I47" s="2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23"/>
      <c r="H49" s="23"/>
      <c r="I49" s="2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43"/>
      <c r="H53" s="43"/>
      <c r="I53" s="4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43"/>
      <c r="H54" s="43"/>
      <c r="I54" s="4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43"/>
      <c r="H55" s="43"/>
      <c r="I55" s="4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23"/>
      <c r="H56" s="23"/>
      <c r="I56" s="2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122"/>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122"/>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43"/>
      <c r="H64" s="43"/>
      <c r="I64" s="43"/>
      <c r="J64" s="228"/>
      <c r="K64" s="228"/>
      <c r="L64" s="44"/>
      <c r="M64" s="122"/>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43"/>
      <c r="H67" s="43"/>
      <c r="I67" s="43"/>
      <c r="J67" s="228"/>
      <c r="K67" s="228"/>
      <c r="L67" s="44"/>
      <c r="M67" s="122"/>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23"/>
      <c r="H69" s="23"/>
      <c r="I69" s="2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23"/>
      <c r="H70" s="23"/>
      <c r="I70" s="2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43"/>
      <c r="H71" s="43"/>
      <c r="I71" s="4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43"/>
      <c r="H72" s="43"/>
      <c r="I72" s="4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43"/>
      <c r="H73" s="43"/>
      <c r="I73" s="4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43"/>
      <c r="H77" s="43"/>
      <c r="I77" s="4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43"/>
      <c r="H79" s="43"/>
      <c r="I79" s="4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43"/>
      <c r="H80" s="43"/>
      <c r="I80" s="4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23"/>
      <c r="H81" s="23"/>
      <c r="I81" s="2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43"/>
      <c r="H83" s="43"/>
      <c r="I83" s="4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23"/>
      <c r="H84" s="23"/>
      <c r="I84" s="2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23"/>
      <c r="H85" s="23"/>
      <c r="I85" s="2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23"/>
      <c r="H87" s="23"/>
      <c r="I87" s="2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23"/>
      <c r="H88" s="23"/>
      <c r="I88" s="23"/>
      <c r="J88" s="228"/>
      <c r="K88" s="228"/>
      <c r="L88" s="44"/>
      <c r="M88" s="122"/>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23"/>
      <c r="H89" s="23"/>
      <c r="I89" s="2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23"/>
      <c r="H91" s="23"/>
      <c r="I91" s="2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23"/>
      <c r="H94" s="23"/>
      <c r="I94" s="2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122"/>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23"/>
      <c r="H96" s="23"/>
      <c r="I96" s="23"/>
      <c r="J96" s="228"/>
      <c r="K96" s="228"/>
      <c r="L96" s="44"/>
      <c r="M96" s="122"/>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23"/>
      <c r="H97" s="23"/>
      <c r="I97" s="23"/>
      <c r="J97" s="228"/>
      <c r="K97" s="228"/>
      <c r="L97" s="44"/>
      <c r="M97" s="122"/>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43"/>
      <c r="H98" s="43"/>
      <c r="I98" s="43"/>
      <c r="J98" s="228"/>
      <c r="K98" s="228"/>
      <c r="L98" s="44"/>
      <c r="M98" s="122"/>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43"/>
      <c r="H99" s="43"/>
      <c r="I99" s="43"/>
      <c r="J99" s="228"/>
      <c r="K99" s="228"/>
      <c r="L99" s="44"/>
      <c r="M99" s="122"/>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95"/>
      <c r="G100" s="23"/>
      <c r="H100" s="23"/>
      <c r="I100" s="23"/>
      <c r="J100" s="228"/>
      <c r="K100" s="228"/>
      <c r="L100" s="44"/>
      <c r="M100" s="122"/>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M101:M605">
    <cfRule type="containsText" dxfId="415" priority="62" operator="containsText" text="Não Pago">
      <formula>NOT(ISERROR(SEARCH("Não Pago",M101)))</formula>
    </cfRule>
    <cfRule type="containsText" dxfId="414" priority="63" operator="containsText" text="Pago">
      <formula>NOT(ISERROR(SEARCH("Pago",M101)))</formula>
    </cfRule>
  </conditionalFormatting>
  <conditionalFormatting sqref="M21:M100">
    <cfRule type="containsText" dxfId="413" priority="60" operator="containsText" text="Não Pago">
      <formula>NOT(ISERROR(SEARCH("Não Pago",M21)))</formula>
    </cfRule>
    <cfRule type="containsText" dxfId="412" priority="61" operator="containsText" text="Pago">
      <formula>NOT(ISERROR(SEARCH("Pago",M21)))</formula>
    </cfRule>
  </conditionalFormatting>
  <conditionalFormatting sqref="M5:M19">
    <cfRule type="containsText" dxfId="411" priority="58" operator="containsText" text="Não Pago">
      <formula>NOT(ISERROR(SEARCH("Não Pago",M5)))</formula>
    </cfRule>
    <cfRule type="containsText" dxfId="410" priority="59" operator="containsText" text="Pago">
      <formula>NOT(ISERROR(SEARCH("Pago",M5)))</formula>
    </cfRule>
  </conditionalFormatting>
  <conditionalFormatting sqref="M20">
    <cfRule type="containsText" dxfId="409" priority="56" operator="containsText" text="Não Pago">
      <formula>NOT(ISERROR(SEARCH("Não Pago",M20)))</formula>
    </cfRule>
    <cfRule type="containsText" dxfId="408" priority="57" operator="containsText" text="Pago">
      <formula>NOT(ISERROR(SEARCH("Pago",M20)))</formula>
    </cfRule>
  </conditionalFormatting>
  <conditionalFormatting sqref="N5:N605">
    <cfRule type="cellIs" dxfId="407" priority="37" operator="greaterThan">
      <formula>0</formula>
    </cfRule>
    <cfRule type="cellIs" dxfId="406" priority="38" operator="lessThan">
      <formula>0</formula>
    </cfRule>
  </conditionalFormatting>
  <conditionalFormatting sqref="E21:E586 E603:E605">
    <cfRule type="containsText" dxfId="405" priority="32" operator="containsText" text="Despesa">
      <formula>NOT(ISERROR(SEARCH("Despesa",E21)))</formula>
    </cfRule>
    <cfRule type="containsText" dxfId="404" priority="33" operator="containsText" text="Receita">
      <formula>NOT(ISERROR(SEARCH("Receita",E21)))</formula>
    </cfRule>
  </conditionalFormatting>
  <conditionalFormatting sqref="E21:E586 E603:E605">
    <cfRule type="expression" dxfId="403" priority="34" stopIfTrue="1">
      <formula>NOT(ISERROR(SEARCH("Investimentos",E21)))</formula>
    </cfRule>
  </conditionalFormatting>
  <conditionalFormatting sqref="E5:E605">
    <cfRule type="containsText" dxfId="402" priority="21" operator="containsText" text="INVESTIMENTOS">
      <formula>NOT(ISERROR(SEARCH("INVESTIMENTOS",E5)))</formula>
    </cfRule>
    <cfRule type="containsText" dxfId="401" priority="22" operator="containsText" text="DESPESAS DE MARKETING">
      <formula>NOT(ISERROR(SEARCH("DESPESAS DE MARKETING",E5)))</formula>
    </cfRule>
    <cfRule type="containsText" dxfId="400" priority="23" operator="containsText" text="DESPESAS NÃO OPERACIONAIS">
      <formula>NOT(ISERROR(SEARCH("DESPESAS NÃO OPERACIONAIS",E5)))</formula>
    </cfRule>
    <cfRule type="containsText" dxfId="399" priority="24" operator="containsText" text="DESPESAS COM RH">
      <formula>NOT(ISERROR(SEARCH("DESPESAS COM RH",E5)))</formula>
    </cfRule>
    <cfRule type="containsText" dxfId="398" priority="25" operator="containsText" text="DESPESAS COM SERVIÇOS">
      <formula>NOT(ISERROR(SEARCH("DESPESAS COM SERVIÇOS",E5)))</formula>
    </cfRule>
    <cfRule type="containsText" dxfId="397" priority="26" operator="containsText" text="DESPESAS COM PRODUTOS">
      <formula>NOT(ISERROR(SEARCH("DESPESAS COM PRODUTOS",E5)))</formula>
    </cfRule>
    <cfRule type="containsText" dxfId="396" priority="27" operator="containsText" text="IMPOSTOS">
      <formula>NOT(ISERROR(SEARCH("IMPOSTOS",E5)))</formula>
    </cfRule>
    <cfRule type="containsText" dxfId="395" priority="30" operator="containsText" text="Despesa">
      <formula>NOT(ISERROR(SEARCH("Despesa",E5)))</formula>
    </cfRule>
    <cfRule type="containsText" dxfId="394" priority="31" operator="containsText" text="Receita">
      <formula>NOT(ISERROR(SEARCH("Receita",E5)))</formula>
    </cfRule>
  </conditionalFormatting>
  <conditionalFormatting sqref="E5:E605">
    <cfRule type="expression" dxfId="393" priority="35" stopIfTrue="1">
      <formula>NOT(ISERROR(SEARCH("Investimentos",E5)))</formula>
    </cfRule>
  </conditionalFormatting>
  <conditionalFormatting sqref="E20 E602">
    <cfRule type="containsText" dxfId="392" priority="28" operator="containsText" text="Despesa">
      <formula>NOT(ISERROR(SEARCH("Despesa",E20)))</formula>
    </cfRule>
    <cfRule type="containsText" dxfId="391" priority="29" operator="containsText" text="Receita">
      <formula>NOT(ISERROR(SEARCH("Receita",E20)))</formula>
    </cfRule>
  </conditionalFormatting>
  <conditionalFormatting sqref="E20 E602">
    <cfRule type="expression" dxfId="390" priority="36" stopIfTrue="1">
      <formula>NOT(ISERROR(SEARCH("Investimentos",E20)))</formula>
    </cfRule>
  </conditionalFormatting>
  <conditionalFormatting sqref="L21:L586 L603:L605">
    <cfRule type="containsText" dxfId="389" priority="19" operator="containsText" text="Não Pago">
      <formula>NOT(ISERROR(SEARCH("Não Pago",L21)))</formula>
    </cfRule>
    <cfRule type="containsText" dxfId="388" priority="20" operator="containsText" text="Pago">
      <formula>NOT(ISERROR(SEARCH("Pago",L21)))</formula>
    </cfRule>
  </conditionalFormatting>
  <conditionalFormatting sqref="L5:L605">
    <cfRule type="containsText" dxfId="387" priority="17" operator="containsText" text="Não Pago">
      <formula>NOT(ISERROR(SEARCH("Não Pago",L5)))</formula>
    </cfRule>
    <cfRule type="containsText" dxfId="386" priority="18" operator="containsText" text="Pago">
      <formula>NOT(ISERROR(SEARCH("Pago",L5)))</formula>
    </cfRule>
  </conditionalFormatting>
  <conditionalFormatting sqref="L20 L602">
    <cfRule type="containsText" dxfId="385" priority="15" operator="containsText" text="Não Pago">
      <formula>NOT(ISERROR(SEARCH("Não Pago",L20)))</formula>
    </cfRule>
    <cfRule type="containsText" dxfId="384" priority="16" operator="containsText" text="Pago">
      <formula>NOT(ISERROR(SEARCH("Pago",L20)))</formula>
    </cfRule>
  </conditionalFormatting>
  <conditionalFormatting sqref="L5:L605">
    <cfRule type="cellIs" dxfId="383" priority="14" operator="equal">
      <formula>"Realizado"</formula>
    </cfRule>
  </conditionalFormatting>
  <conditionalFormatting sqref="L22 L604">
    <cfRule type="containsText" dxfId="382" priority="12" operator="containsText" text="Não Pago">
      <formula>NOT(ISERROR(SEARCH("Não Pago",L22)))</formula>
    </cfRule>
    <cfRule type="containsText" dxfId="381" priority="13" operator="containsText" text="Pago">
      <formula>NOT(ISERROR(SEARCH("Pago",L22)))</formula>
    </cfRule>
  </conditionalFormatting>
  <conditionalFormatting sqref="L27">
    <cfRule type="containsText" dxfId="380" priority="10" operator="containsText" text="Não Pago">
      <formula>NOT(ISERROR(SEARCH("Não Pago",L27)))</formula>
    </cfRule>
    <cfRule type="containsText" dxfId="379" priority="11" operator="containsText" text="Pago">
      <formula>NOT(ISERROR(SEARCH("Pago",L27)))</formula>
    </cfRule>
  </conditionalFormatting>
  <conditionalFormatting sqref="L34">
    <cfRule type="containsText" dxfId="378" priority="8" operator="containsText" text="Não Pago">
      <formula>NOT(ISERROR(SEARCH("Não Pago",L34)))</formula>
    </cfRule>
    <cfRule type="containsText" dxfId="377" priority="9" operator="containsText" text="Pago">
      <formula>NOT(ISERROR(SEARCH("Pago",L34)))</formula>
    </cfRule>
  </conditionalFormatting>
  <conditionalFormatting sqref="Q7:Q8">
    <cfRule type="cellIs" dxfId="376" priority="7" operator="greaterThan">
      <formula>0</formula>
    </cfRule>
  </conditionalFormatting>
  <conditionalFormatting sqref="Q9:Q10">
    <cfRule type="cellIs" dxfId="375" priority="6" operator="greaterThan">
      <formula>0</formula>
    </cfRule>
  </conditionalFormatting>
  <conditionalFormatting sqref="Q11:Q12">
    <cfRule type="cellIs" dxfId="374" priority="4" operator="greaterThan">
      <formula>0</formula>
    </cfRule>
    <cfRule type="cellIs" dxfId="373" priority="5" operator="lessThan">
      <formula>0</formula>
    </cfRule>
  </conditionalFormatting>
  <conditionalFormatting sqref="Q13:Q14">
    <cfRule type="cellIs" dxfId="372" priority="2" operator="lessThan">
      <formula>0</formula>
    </cfRule>
    <cfRule type="cellIs" dxfId="371" priority="3" operator="greaterThan">
      <formula>0</formula>
    </cfRule>
  </conditionalFormatting>
  <conditionalFormatting sqref="Q5:Q6">
    <cfRule type="cellIs" dxfId="370" priority="1" operator="greaterThan">
      <formula>0</formula>
    </cfRule>
  </conditionalFormatting>
  <dataValidations count="6">
    <dataValidation type="list" allowBlank="1" showInputMessage="1" showErrorMessage="1" sqref="L188:L605" xr:uid="{98119697-27B8-49A7-90C9-EC311B377763}">
      <formula1>"Pago,Não Pago"</formula1>
    </dataValidation>
    <dataValidation type="list" allowBlank="1" showInputMessage="1" showErrorMessage="1" sqref="G5:H605" xr:uid="{F583F372-4D39-4F28-B439-02EB6E58F8CD}">
      <formula1>INDIRECT(W5)</formula1>
    </dataValidation>
    <dataValidation type="list" allowBlank="1" showInputMessage="1" showErrorMessage="1" sqref="L5:L187" xr:uid="{5408E323-05A1-4EE7-86AB-193ECDA9548E}">
      <formula1>"Pago,Não Pago,Realizado"</formula1>
    </dataValidation>
    <dataValidation type="list" allowBlank="1" showInputMessage="1" showErrorMessage="1" sqref="I1:I1048576" xr:uid="{696352F4-33FE-4437-B013-84821012DD1F}">
      <formula1>"Jan,Fev,Mar,Abr,Mai,Jun,Jul,Ago,Set,Out,Nov,Dez"</formula1>
    </dataValidation>
    <dataValidation type="list" allowBlank="1" showInputMessage="1" showErrorMessage="1" sqref="M1:M1048576" xr:uid="{362FA16E-0087-4A38-919C-08A1DFDD74D7}">
      <formula1>"Sim,Não"</formula1>
    </dataValidation>
    <dataValidation type="list" allowBlank="1" showInputMessage="1" showErrorMessage="1" sqref="E2:E3" xr:uid="{A0774E58-5040-456B-82E7-A211A47CE5CC}">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C31E202-6BDF-4F84-950A-B35A3A9D6E5F}">
          <x14:formula1>
            <xm:f>'Configurações Básicas'!$E$12:$E$33</xm:f>
          </x14:formula1>
          <xm:sqref>E5:E1048576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P4" sqref="P4:Q4"/>
    </sheetView>
  </sheetViews>
  <sheetFormatPr defaultColWidth="0" defaultRowHeight="15" zeroHeight="1" x14ac:dyDescent="0.25"/>
  <cols>
    <col min="1" max="1" width="27.42578125" style="213" hidden="1" customWidth="1"/>
    <col min="2" max="2" width="1.425781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136"/>
      <c r="D5" s="138"/>
      <c r="E5" s="43"/>
      <c r="F5" s="195"/>
      <c r="G5" s="43"/>
      <c r="H5" s="138"/>
      <c r="I5" s="138"/>
      <c r="J5" s="228"/>
      <c r="K5" s="228"/>
      <c r="L5" s="44"/>
      <c r="M5" s="122"/>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124</v>
      </c>
      <c r="Q5" s="267">
        <f>Mai!Q13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136"/>
      <c r="D6" s="138"/>
      <c r="E6" s="43"/>
      <c r="F6" s="136"/>
      <c r="G6" s="43"/>
      <c r="H6" s="138"/>
      <c r="I6" s="138"/>
      <c r="J6" s="228"/>
      <c r="K6" s="228"/>
      <c r="L6" s="44"/>
      <c r="M6" s="44"/>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136"/>
      <c r="D7" s="138"/>
      <c r="E7" s="43"/>
      <c r="F7" s="195"/>
      <c r="G7" s="43"/>
      <c r="H7" s="43"/>
      <c r="I7" s="43"/>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136"/>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23"/>
      <c r="H9" s="23"/>
      <c r="I9" s="2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23"/>
      <c r="H10" s="23"/>
      <c r="I10" s="2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23"/>
      <c r="H11" s="23"/>
      <c r="I11" s="2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43"/>
      <c r="H12" s="43"/>
      <c r="I12" s="4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43"/>
      <c r="H13" s="43"/>
      <c r="I13" s="43"/>
      <c r="J13" s="228"/>
      <c r="K13" s="228"/>
      <c r="L13" s="44"/>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95"/>
      <c r="G18" s="43"/>
      <c r="H18" s="43"/>
      <c r="I18" s="4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95"/>
      <c r="G19" s="43"/>
      <c r="H19" s="43"/>
      <c r="I19" s="43"/>
      <c r="J19" s="228"/>
      <c r="K19" s="228"/>
      <c r="L19" s="44"/>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95"/>
      <c r="G20" s="43"/>
      <c r="H20" s="43"/>
      <c r="I20" s="4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95"/>
      <c r="G21" s="43"/>
      <c r="H21" s="43"/>
      <c r="I21" s="43"/>
      <c r="J21" s="228"/>
      <c r="K21" s="228"/>
      <c r="L21" s="44"/>
      <c r="M21" s="122"/>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95"/>
      <c r="G22" s="23"/>
      <c r="H22" s="23"/>
      <c r="I22" s="2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95"/>
      <c r="G23" s="43"/>
      <c r="H23" s="43"/>
      <c r="I23" s="43"/>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95"/>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95"/>
      <c r="G25" s="23"/>
      <c r="H25" s="23"/>
      <c r="I25" s="2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95"/>
      <c r="G26" s="23"/>
      <c r="H26" s="23"/>
      <c r="I26" s="2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95"/>
      <c r="G27" s="23"/>
      <c r="H27" s="23"/>
      <c r="I27" s="2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95"/>
      <c r="G28" s="43"/>
      <c r="H28" s="43"/>
      <c r="I28" s="43"/>
      <c r="J28" s="228"/>
      <c r="K28" s="228"/>
      <c r="L28" s="44"/>
      <c r="M28" s="122"/>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95"/>
      <c r="G29" s="43"/>
      <c r="H29" s="43"/>
      <c r="I29" s="43"/>
      <c r="J29" s="228"/>
      <c r="K29" s="228"/>
      <c r="L29" s="44"/>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95"/>
      <c r="G30" s="43"/>
      <c r="H30" s="43"/>
      <c r="I30" s="43"/>
      <c r="J30" s="228"/>
      <c r="K30" s="228"/>
      <c r="L30" s="44"/>
      <c r="M30" s="122"/>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95"/>
      <c r="G31" s="43"/>
      <c r="H31" s="43"/>
      <c r="I31" s="43"/>
      <c r="J31" s="228"/>
      <c r="K31" s="228"/>
      <c r="L31" s="44"/>
      <c r="M31" s="122"/>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95"/>
      <c r="G33" s="23"/>
      <c r="H33" s="23"/>
      <c r="I33" s="2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95"/>
      <c r="G34" s="23"/>
      <c r="H34" s="23"/>
      <c r="I34" s="2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95"/>
      <c r="G35" s="23"/>
      <c r="H35" s="23"/>
      <c r="I35" s="2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95"/>
      <c r="G36" s="43"/>
      <c r="H36" s="43"/>
      <c r="I36" s="4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95"/>
      <c r="G37" s="43"/>
      <c r="H37" s="43"/>
      <c r="I37" s="4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95"/>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95"/>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95"/>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95"/>
      <c r="G41" s="23"/>
      <c r="H41" s="23"/>
      <c r="I41" s="2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95"/>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43"/>
      <c r="H46" s="43"/>
      <c r="I46" s="4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23"/>
      <c r="H47" s="23"/>
      <c r="I47" s="2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23"/>
      <c r="H53" s="23"/>
      <c r="I53" s="2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23"/>
      <c r="H54" s="23"/>
      <c r="I54" s="2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23"/>
      <c r="H55" s="23"/>
      <c r="I55" s="2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122"/>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122"/>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23"/>
      <c r="H64" s="23"/>
      <c r="I64" s="23"/>
      <c r="J64" s="228"/>
      <c r="K64" s="228"/>
      <c r="L64" s="44"/>
      <c r="M64" s="122"/>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43"/>
      <c r="H67" s="43"/>
      <c r="I67" s="43"/>
      <c r="J67" s="228"/>
      <c r="K67" s="228"/>
      <c r="L67" s="44"/>
      <c r="M67" s="122"/>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43"/>
      <c r="H69" s="43"/>
      <c r="I69" s="4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23"/>
      <c r="H70" s="23"/>
      <c r="I70" s="2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23"/>
      <c r="H71" s="23"/>
      <c r="I71" s="2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23"/>
      <c r="H72" s="23"/>
      <c r="I72" s="2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43"/>
      <c r="H73" s="43"/>
      <c r="I73" s="4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43"/>
      <c r="H77" s="43"/>
      <c r="I77" s="4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23"/>
      <c r="H79" s="23"/>
      <c r="I79" s="2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23"/>
      <c r="H80" s="23"/>
      <c r="I80" s="2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23"/>
      <c r="H83" s="23"/>
      <c r="I83" s="2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23"/>
      <c r="H84" s="23"/>
      <c r="I84" s="2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43"/>
      <c r="H85" s="43"/>
      <c r="I85" s="4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43"/>
      <c r="H87" s="43"/>
      <c r="I87" s="4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43"/>
      <c r="H88" s="43"/>
      <c r="I88" s="43"/>
      <c r="J88" s="228"/>
      <c r="K88" s="228"/>
      <c r="L88" s="44"/>
      <c r="M88" s="122"/>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23"/>
      <c r="H89" s="23"/>
      <c r="I89" s="2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43"/>
      <c r="H91" s="43"/>
      <c r="I91" s="4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43"/>
      <c r="H94" s="43"/>
      <c r="I94" s="4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122"/>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23"/>
      <c r="H96" s="23"/>
      <c r="I96" s="23"/>
      <c r="J96" s="228"/>
      <c r="K96" s="228"/>
      <c r="L96" s="44"/>
      <c r="M96" s="122"/>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43"/>
      <c r="H97" s="43"/>
      <c r="I97" s="43"/>
      <c r="J97" s="228"/>
      <c r="K97" s="228"/>
      <c r="L97" s="44"/>
      <c r="M97" s="122"/>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23"/>
      <c r="H98" s="23"/>
      <c r="I98" s="23"/>
      <c r="J98" s="228"/>
      <c r="K98" s="228"/>
      <c r="L98" s="44"/>
      <c r="M98" s="122"/>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23"/>
      <c r="H99" s="23"/>
      <c r="I99" s="23"/>
      <c r="J99" s="228"/>
      <c r="K99" s="228"/>
      <c r="L99" s="44"/>
      <c r="M99" s="122"/>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M100:M605">
    <cfRule type="containsText" dxfId="369" priority="99" operator="containsText" text="Não Pago">
      <formula>NOT(ISERROR(SEARCH("Não Pago",M100)))</formula>
    </cfRule>
    <cfRule type="containsText" dxfId="368" priority="100" operator="containsText" text="Pago">
      <formula>NOT(ISERROR(SEARCH("Pago",M100)))</formula>
    </cfRule>
  </conditionalFormatting>
  <conditionalFormatting sqref="M22:M99">
    <cfRule type="containsText" dxfId="367" priority="97" operator="containsText" text="Não Pago">
      <formula>NOT(ISERROR(SEARCH("Não Pago",M22)))</formula>
    </cfRule>
    <cfRule type="containsText" dxfId="366" priority="98" operator="containsText" text="Pago">
      <formula>NOT(ISERROR(SEARCH("Pago",M22)))</formula>
    </cfRule>
  </conditionalFormatting>
  <conditionalFormatting sqref="M9:M20">
    <cfRule type="containsText" dxfId="365" priority="93" operator="containsText" text="Não Pago">
      <formula>NOT(ISERROR(SEARCH("Não Pago",M9)))</formula>
    </cfRule>
    <cfRule type="containsText" dxfId="364" priority="94" operator="containsText" text="Pago">
      <formula>NOT(ISERROR(SEARCH("Pago",M9)))</formula>
    </cfRule>
  </conditionalFormatting>
  <conditionalFormatting sqref="M21">
    <cfRule type="containsText" dxfId="363" priority="91" operator="containsText" text="Não Pago">
      <formula>NOT(ISERROR(SEARCH("Não Pago",M21)))</formula>
    </cfRule>
    <cfRule type="containsText" dxfId="362" priority="92" operator="containsText" text="Pago">
      <formula>NOT(ISERROR(SEARCH("Pago",M21)))</formula>
    </cfRule>
  </conditionalFormatting>
  <conditionalFormatting sqref="E21:E586 E603:E605">
    <cfRule type="containsText" dxfId="361" priority="49" operator="containsText" text="Despesa">
      <formula>NOT(ISERROR(SEARCH("Despesa",E21)))</formula>
    </cfRule>
    <cfRule type="containsText" dxfId="360" priority="50" operator="containsText" text="Receita">
      <formula>NOT(ISERROR(SEARCH("Receita",E21)))</formula>
    </cfRule>
  </conditionalFormatting>
  <conditionalFormatting sqref="E21:E586 E603:E605">
    <cfRule type="expression" dxfId="359" priority="51" stopIfTrue="1">
      <formula>NOT(ISERROR(SEARCH("Investimentos",E21)))</formula>
    </cfRule>
  </conditionalFormatting>
  <conditionalFormatting sqref="E9:E605">
    <cfRule type="containsText" dxfId="358" priority="38" operator="containsText" text="INVESTIMENTOS">
      <formula>NOT(ISERROR(SEARCH("INVESTIMENTOS",E9)))</formula>
    </cfRule>
    <cfRule type="containsText" dxfId="357" priority="39" operator="containsText" text="DESPESAS DE MARKETING">
      <formula>NOT(ISERROR(SEARCH("DESPESAS DE MARKETING",E9)))</formula>
    </cfRule>
    <cfRule type="containsText" dxfId="356" priority="40" operator="containsText" text="DESPESAS NÃO OPERACIONAIS">
      <formula>NOT(ISERROR(SEARCH("DESPESAS NÃO OPERACIONAIS",E9)))</formula>
    </cfRule>
    <cfRule type="containsText" dxfId="355" priority="41" operator="containsText" text="DESPESAS COM RH">
      <formula>NOT(ISERROR(SEARCH("DESPESAS COM RH",E9)))</formula>
    </cfRule>
    <cfRule type="containsText" dxfId="354" priority="42" operator="containsText" text="DESPESAS COM SERVIÇOS">
      <formula>NOT(ISERROR(SEARCH("DESPESAS COM SERVIÇOS",E9)))</formula>
    </cfRule>
    <cfRule type="containsText" dxfId="353" priority="43" operator="containsText" text="DESPESAS COM PRODUTOS">
      <formula>NOT(ISERROR(SEARCH("DESPESAS COM PRODUTOS",E9)))</formula>
    </cfRule>
    <cfRule type="containsText" dxfId="352" priority="44" operator="containsText" text="IMPOSTOS">
      <formula>NOT(ISERROR(SEARCH("IMPOSTOS",E9)))</formula>
    </cfRule>
    <cfRule type="containsText" dxfId="351" priority="47" operator="containsText" text="Despesa">
      <formula>NOT(ISERROR(SEARCH("Despesa",E9)))</formula>
    </cfRule>
    <cfRule type="containsText" dxfId="350" priority="48" operator="containsText" text="Receita">
      <formula>NOT(ISERROR(SEARCH("Receita",E9)))</formula>
    </cfRule>
  </conditionalFormatting>
  <conditionalFormatting sqref="E9:E605">
    <cfRule type="expression" dxfId="349" priority="52" stopIfTrue="1">
      <formula>NOT(ISERROR(SEARCH("Investimentos",E9)))</formula>
    </cfRule>
  </conditionalFormatting>
  <conditionalFormatting sqref="E20 E602">
    <cfRule type="containsText" dxfId="348" priority="45" operator="containsText" text="Despesa">
      <formula>NOT(ISERROR(SEARCH("Despesa",E20)))</formula>
    </cfRule>
    <cfRule type="containsText" dxfId="347" priority="46" operator="containsText" text="Receita">
      <formula>NOT(ISERROR(SEARCH("Receita",E20)))</formula>
    </cfRule>
  </conditionalFormatting>
  <conditionalFormatting sqref="E20 E602">
    <cfRule type="expression" dxfId="346" priority="53" stopIfTrue="1">
      <formula>NOT(ISERROR(SEARCH("Investimentos",E20)))</formula>
    </cfRule>
  </conditionalFormatting>
  <conditionalFormatting sqref="L21:L586 L603:L605">
    <cfRule type="containsText" dxfId="345" priority="36" operator="containsText" text="Não Pago">
      <formula>NOT(ISERROR(SEARCH("Não Pago",L21)))</formula>
    </cfRule>
    <cfRule type="containsText" dxfId="344" priority="37" operator="containsText" text="Pago">
      <formula>NOT(ISERROR(SEARCH("Pago",L21)))</formula>
    </cfRule>
  </conditionalFormatting>
  <conditionalFormatting sqref="L9:L605">
    <cfRule type="containsText" dxfId="343" priority="34" operator="containsText" text="Não Pago">
      <formula>NOT(ISERROR(SEARCH("Não Pago",L9)))</formula>
    </cfRule>
    <cfRule type="containsText" dxfId="342" priority="35" operator="containsText" text="Pago">
      <formula>NOT(ISERROR(SEARCH("Pago",L9)))</formula>
    </cfRule>
  </conditionalFormatting>
  <conditionalFormatting sqref="L20 L602">
    <cfRule type="containsText" dxfId="341" priority="32" operator="containsText" text="Não Pago">
      <formula>NOT(ISERROR(SEARCH("Não Pago",L20)))</formula>
    </cfRule>
    <cfRule type="containsText" dxfId="340" priority="33" operator="containsText" text="Pago">
      <formula>NOT(ISERROR(SEARCH("Pago",L20)))</formula>
    </cfRule>
  </conditionalFormatting>
  <conditionalFormatting sqref="L9:L605">
    <cfRule type="cellIs" dxfId="339" priority="31" operator="equal">
      <formula>"Realizado"</formula>
    </cfRule>
  </conditionalFormatting>
  <conditionalFormatting sqref="L22 L604">
    <cfRule type="containsText" dxfId="338" priority="29" operator="containsText" text="Não Pago">
      <formula>NOT(ISERROR(SEARCH("Não Pago",L22)))</formula>
    </cfRule>
    <cfRule type="containsText" dxfId="337" priority="30" operator="containsText" text="Pago">
      <formula>NOT(ISERROR(SEARCH("Pago",L22)))</formula>
    </cfRule>
  </conditionalFormatting>
  <conditionalFormatting sqref="L27">
    <cfRule type="containsText" dxfId="336" priority="27" operator="containsText" text="Não Pago">
      <formula>NOT(ISERROR(SEARCH("Não Pago",L27)))</formula>
    </cfRule>
    <cfRule type="containsText" dxfId="335" priority="28" operator="containsText" text="Pago">
      <formula>NOT(ISERROR(SEARCH("Pago",L27)))</formula>
    </cfRule>
  </conditionalFormatting>
  <conditionalFormatting sqref="L34">
    <cfRule type="containsText" dxfId="334" priority="25" operator="containsText" text="Não Pago">
      <formula>NOT(ISERROR(SEARCH("Não Pago",L34)))</formula>
    </cfRule>
    <cfRule type="containsText" dxfId="333" priority="26" operator="containsText" text="Pago">
      <formula>NOT(ISERROR(SEARCH("Pago",L34)))</formula>
    </cfRule>
  </conditionalFormatting>
  <conditionalFormatting sqref="Q7:Q8">
    <cfRule type="cellIs" dxfId="332" priority="24" operator="greaterThan">
      <formula>0</formula>
    </cfRule>
  </conditionalFormatting>
  <conditionalFormatting sqref="Q9:Q10">
    <cfRule type="cellIs" dxfId="331" priority="23" operator="greaterThan">
      <formula>0</formula>
    </cfRule>
  </conditionalFormatting>
  <conditionalFormatting sqref="Q11:Q12">
    <cfRule type="cellIs" dxfId="330" priority="21" operator="greaterThan">
      <formula>0</formula>
    </cfRule>
    <cfRule type="cellIs" dxfId="329" priority="22" operator="lessThan">
      <formula>0</formula>
    </cfRule>
  </conditionalFormatting>
  <conditionalFormatting sqref="Q13:Q14">
    <cfRule type="cellIs" dxfId="328" priority="19" operator="lessThan">
      <formula>0</formula>
    </cfRule>
    <cfRule type="cellIs" dxfId="327" priority="20" operator="greaterThan">
      <formula>0</formula>
    </cfRule>
  </conditionalFormatting>
  <conditionalFormatting sqref="N5:N605">
    <cfRule type="cellIs" dxfId="326" priority="16" operator="greaterThan">
      <formula>0</formula>
    </cfRule>
    <cfRule type="cellIs" dxfId="325" priority="17" operator="lessThan">
      <formula>0</formula>
    </cfRule>
  </conditionalFormatting>
  <conditionalFormatting sqref="E5:E8">
    <cfRule type="containsText" dxfId="324" priority="2" operator="containsText" text="INVESTIMENTOS">
      <formula>NOT(ISERROR(SEARCH("INVESTIMENTOS",E5)))</formula>
    </cfRule>
    <cfRule type="containsText" dxfId="323" priority="3" operator="containsText" text="DESPESAS DE MARKETING">
      <formula>NOT(ISERROR(SEARCH("DESPESAS DE MARKETING",E5)))</formula>
    </cfRule>
    <cfRule type="containsText" dxfId="322" priority="4" operator="containsText" text="DESPESAS NÃO OPERACIONAIS">
      <formula>NOT(ISERROR(SEARCH("DESPESAS NÃO OPERACIONAIS",E5)))</formula>
    </cfRule>
    <cfRule type="containsText" dxfId="321" priority="5" operator="containsText" text="DESPESAS COM RH">
      <formula>NOT(ISERROR(SEARCH("DESPESAS COM RH",E5)))</formula>
    </cfRule>
    <cfRule type="containsText" dxfId="320" priority="6" operator="containsText" text="DESPESAS COM SERVIÇOS">
      <formula>NOT(ISERROR(SEARCH("DESPESAS COM SERVIÇOS",E5)))</formula>
    </cfRule>
    <cfRule type="containsText" dxfId="319" priority="7" operator="containsText" text="DESPESAS COM PRODUTOS">
      <formula>NOT(ISERROR(SEARCH("DESPESAS COM PRODUTOS",E5)))</formula>
    </cfRule>
    <cfRule type="containsText" dxfId="318" priority="8" operator="containsText" text="IMPOSTOS">
      <formula>NOT(ISERROR(SEARCH("IMPOSTOS",E5)))</formula>
    </cfRule>
    <cfRule type="containsText" dxfId="317" priority="14" operator="containsText" text="Despesa">
      <formula>NOT(ISERROR(SEARCH("Despesa",E5)))</formula>
    </cfRule>
    <cfRule type="containsText" dxfId="316" priority="15" operator="containsText" text="Receita">
      <formula>NOT(ISERROR(SEARCH("Receita",E5)))</formula>
    </cfRule>
  </conditionalFormatting>
  <conditionalFormatting sqref="E5:E8">
    <cfRule type="expression" dxfId="315" priority="18" stopIfTrue="1">
      <formula>NOT(ISERROR(SEARCH("Investimentos",E5)))</formula>
    </cfRule>
  </conditionalFormatting>
  <conditionalFormatting sqref="M5:M8">
    <cfRule type="containsText" dxfId="314" priority="12" operator="containsText" text="Não Pago">
      <formula>NOT(ISERROR(SEARCH("Não Pago",M5)))</formula>
    </cfRule>
    <cfRule type="containsText" dxfId="313" priority="13" operator="containsText" text="Pago">
      <formula>NOT(ISERROR(SEARCH("Pago",M5)))</formula>
    </cfRule>
  </conditionalFormatting>
  <conditionalFormatting sqref="L5:L8">
    <cfRule type="containsText" dxfId="312" priority="10" operator="containsText" text="Não Pago">
      <formula>NOT(ISERROR(SEARCH("Não Pago",L5)))</formula>
    </cfRule>
    <cfRule type="containsText" dxfId="311" priority="11" operator="containsText" text="Pago">
      <formula>NOT(ISERROR(SEARCH("Pago",L5)))</formula>
    </cfRule>
  </conditionalFormatting>
  <conditionalFormatting sqref="L5:L8">
    <cfRule type="cellIs" dxfId="310" priority="9" operator="equal">
      <formula>"Realizado"</formula>
    </cfRule>
  </conditionalFormatting>
  <conditionalFormatting sqref="Q5:Q6">
    <cfRule type="cellIs" dxfId="309" priority="1" operator="greaterThan">
      <formula>0</formula>
    </cfRule>
  </conditionalFormatting>
  <dataValidations disablePrompts="1" count="6">
    <dataValidation type="list" allowBlank="1" showInputMessage="1" showErrorMessage="1" sqref="L188:L605" xr:uid="{EA8B70D5-1611-452F-989F-F5D21F58B734}">
      <formula1>"Pago,Não Pago"</formula1>
    </dataValidation>
    <dataValidation type="list" allowBlank="1" showInputMessage="1" showErrorMessage="1" sqref="G5:H605" xr:uid="{AC541441-E224-4C02-9416-AD6A8D7DDEA4}">
      <formula1>INDIRECT(W5)</formula1>
    </dataValidation>
    <dataValidation type="list" allowBlank="1" showInputMessage="1" showErrorMessage="1" sqref="L5:L187" xr:uid="{3CF1D081-2A03-4059-960B-D78A8D8BD4E7}">
      <formula1>"Pago,Não Pago,Realizado"</formula1>
    </dataValidation>
    <dataValidation type="list" allowBlank="1" showInputMessage="1" showErrorMessage="1" sqref="I1:I1048576" xr:uid="{8998FBC6-69EE-49AD-9975-7DBFC0ED22F0}">
      <formula1>"Jan,Fev,Mar,Abr,Mai,Jun,Jul,Ago,Set,Out,Nov,Dez"</formula1>
    </dataValidation>
    <dataValidation type="list" allowBlank="1" showInputMessage="1" showErrorMessage="1" sqref="M1:M1048576" xr:uid="{1877B86B-272B-4F44-A1C5-21C3EA3FF817}">
      <formula1>"Sim,Não"</formula1>
    </dataValidation>
    <dataValidation type="list" allowBlank="1" showInputMessage="1" showErrorMessage="1" sqref="E2:E3" xr:uid="{FA37033A-6DEE-4AB9-9CB8-491AAE5C7081}">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6BD2A88-716B-485C-996B-D0C6AAC4B764}">
          <x14:formula1>
            <xm:f>'Configurações Básicas'!$E$12:$E$33</xm:f>
          </x14:formula1>
          <xm:sqref>E5:E1048576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3" hidden="1" customWidth="1"/>
    <col min="2" max="2" width="1.425781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136"/>
      <c r="D5" s="138"/>
      <c r="E5" s="43"/>
      <c r="F5" s="195"/>
      <c r="G5" s="43"/>
      <c r="H5" s="138"/>
      <c r="I5" s="138"/>
      <c r="J5" s="228"/>
      <c r="K5" s="228"/>
      <c r="L5" s="44"/>
      <c r="M5" s="122"/>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124</v>
      </c>
      <c r="Q5" s="267">
        <f>Mai!Q13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136"/>
      <c r="D6" s="138"/>
      <c r="E6" s="43"/>
      <c r="F6" s="136"/>
      <c r="G6" s="43"/>
      <c r="H6" s="138"/>
      <c r="I6" s="138"/>
      <c r="J6" s="228"/>
      <c r="K6" s="228"/>
      <c r="L6" s="44"/>
      <c r="M6" s="44"/>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136"/>
      <c r="D7" s="138"/>
      <c r="E7" s="43"/>
      <c r="F7" s="195"/>
      <c r="G7" s="43"/>
      <c r="H7" s="43"/>
      <c r="I7" s="43"/>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136"/>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23"/>
      <c r="H9" s="23"/>
      <c r="I9" s="2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23"/>
      <c r="H10" s="23"/>
      <c r="I10" s="2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23"/>
      <c r="H11" s="23"/>
      <c r="I11" s="2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43"/>
      <c r="H12" s="43"/>
      <c r="I12" s="4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43"/>
      <c r="H13" s="43"/>
      <c r="I13" s="43"/>
      <c r="J13" s="228"/>
      <c r="K13" s="228"/>
      <c r="L13" s="44"/>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95"/>
      <c r="G18" s="43"/>
      <c r="H18" s="43"/>
      <c r="I18" s="4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95"/>
      <c r="G19" s="43"/>
      <c r="H19" s="43"/>
      <c r="I19" s="43"/>
      <c r="J19" s="228"/>
      <c r="K19" s="228"/>
      <c r="L19" s="44"/>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95"/>
      <c r="G20" s="43"/>
      <c r="H20" s="43"/>
      <c r="I20" s="4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95"/>
      <c r="G21" s="43"/>
      <c r="H21" s="43"/>
      <c r="I21" s="43"/>
      <c r="J21" s="228"/>
      <c r="K21" s="228"/>
      <c r="L21" s="44"/>
      <c r="M21" s="122"/>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95"/>
      <c r="G22" s="23"/>
      <c r="H22" s="23"/>
      <c r="I22" s="2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95"/>
      <c r="G23" s="43"/>
      <c r="H23" s="43"/>
      <c r="I23" s="43"/>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95"/>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95"/>
      <c r="G25" s="23"/>
      <c r="H25" s="23"/>
      <c r="I25" s="2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95"/>
      <c r="G26" s="23"/>
      <c r="H26" s="23"/>
      <c r="I26" s="2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95"/>
      <c r="G27" s="23"/>
      <c r="H27" s="23"/>
      <c r="I27" s="2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95"/>
      <c r="G28" s="43"/>
      <c r="H28" s="43"/>
      <c r="I28" s="43"/>
      <c r="J28" s="228"/>
      <c r="K28" s="228"/>
      <c r="L28" s="44"/>
      <c r="M28" s="122"/>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95"/>
      <c r="G29" s="43"/>
      <c r="H29" s="43"/>
      <c r="I29" s="43"/>
      <c r="J29" s="228"/>
      <c r="K29" s="228"/>
      <c r="L29" s="44"/>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95"/>
      <c r="G30" s="43"/>
      <c r="H30" s="43"/>
      <c r="I30" s="43"/>
      <c r="J30" s="228"/>
      <c r="K30" s="228"/>
      <c r="L30" s="44"/>
      <c r="M30" s="122"/>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95"/>
      <c r="G31" s="43"/>
      <c r="H31" s="43"/>
      <c r="I31" s="43"/>
      <c r="J31" s="228"/>
      <c r="K31" s="228"/>
      <c r="L31" s="44"/>
      <c r="M31" s="122"/>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95"/>
      <c r="G33" s="23"/>
      <c r="H33" s="23"/>
      <c r="I33" s="2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95"/>
      <c r="G34" s="23"/>
      <c r="H34" s="23"/>
      <c r="I34" s="2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95"/>
      <c r="G35" s="23"/>
      <c r="H35" s="23"/>
      <c r="I35" s="2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95"/>
      <c r="G36" s="43"/>
      <c r="H36" s="43"/>
      <c r="I36" s="4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95"/>
      <c r="G37" s="43"/>
      <c r="H37" s="43"/>
      <c r="I37" s="4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95"/>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95"/>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95"/>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95"/>
      <c r="G41" s="23"/>
      <c r="H41" s="23"/>
      <c r="I41" s="2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95"/>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43"/>
      <c r="H46" s="43"/>
      <c r="I46" s="4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23"/>
      <c r="H47" s="23"/>
      <c r="I47" s="2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23"/>
      <c r="H53" s="23"/>
      <c r="I53" s="2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23"/>
      <c r="H54" s="23"/>
      <c r="I54" s="2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23"/>
      <c r="H55" s="23"/>
      <c r="I55" s="2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122"/>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122"/>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23"/>
      <c r="H64" s="23"/>
      <c r="I64" s="23"/>
      <c r="J64" s="228"/>
      <c r="K64" s="228"/>
      <c r="L64" s="44"/>
      <c r="M64" s="122"/>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43"/>
      <c r="H67" s="43"/>
      <c r="I67" s="43"/>
      <c r="J67" s="228"/>
      <c r="K67" s="228"/>
      <c r="L67" s="44"/>
      <c r="M67" s="122"/>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43"/>
      <c r="H69" s="43"/>
      <c r="I69" s="4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23"/>
      <c r="H70" s="23"/>
      <c r="I70" s="2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23"/>
      <c r="H71" s="23"/>
      <c r="I71" s="2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23"/>
      <c r="H72" s="23"/>
      <c r="I72" s="2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43"/>
      <c r="H73" s="43"/>
      <c r="I73" s="4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43"/>
      <c r="H77" s="43"/>
      <c r="I77" s="4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23"/>
      <c r="H79" s="23"/>
      <c r="I79" s="2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23"/>
      <c r="H80" s="23"/>
      <c r="I80" s="2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23"/>
      <c r="H83" s="23"/>
      <c r="I83" s="2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23"/>
      <c r="H84" s="23"/>
      <c r="I84" s="2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43"/>
      <c r="H85" s="43"/>
      <c r="I85" s="4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43"/>
      <c r="H87" s="43"/>
      <c r="I87" s="4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43"/>
      <c r="H88" s="43"/>
      <c r="I88" s="43"/>
      <c r="J88" s="228"/>
      <c r="K88" s="228"/>
      <c r="L88" s="44"/>
      <c r="M88" s="122"/>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23"/>
      <c r="H89" s="23"/>
      <c r="I89" s="2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43"/>
      <c r="H91" s="43"/>
      <c r="I91" s="4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43"/>
      <c r="H94" s="43"/>
      <c r="I94" s="4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122"/>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23"/>
      <c r="H96" s="23"/>
      <c r="I96" s="23"/>
      <c r="J96" s="228"/>
      <c r="K96" s="228"/>
      <c r="L96" s="44"/>
      <c r="M96" s="122"/>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43"/>
      <c r="H97" s="43"/>
      <c r="I97" s="43"/>
      <c r="J97" s="228"/>
      <c r="K97" s="228"/>
      <c r="L97" s="44"/>
      <c r="M97" s="122"/>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23"/>
      <c r="H98" s="23"/>
      <c r="I98" s="23"/>
      <c r="J98" s="228"/>
      <c r="K98" s="228"/>
      <c r="L98" s="44"/>
      <c r="M98" s="122"/>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23"/>
      <c r="H99" s="23"/>
      <c r="I99" s="23"/>
      <c r="J99" s="228"/>
      <c r="K99" s="228"/>
      <c r="L99" s="44"/>
      <c r="M99" s="122"/>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M100:M605">
    <cfRule type="containsText" dxfId="308" priority="62" operator="containsText" text="Não Pago">
      <formula>NOT(ISERROR(SEARCH("Não Pago",M100)))</formula>
    </cfRule>
    <cfRule type="containsText" dxfId="307" priority="63" operator="containsText" text="Pago">
      <formula>NOT(ISERROR(SEARCH("Pago",M100)))</formula>
    </cfRule>
  </conditionalFormatting>
  <conditionalFormatting sqref="M22:M99">
    <cfRule type="containsText" dxfId="306" priority="60" operator="containsText" text="Não Pago">
      <formula>NOT(ISERROR(SEARCH("Não Pago",M22)))</formula>
    </cfRule>
    <cfRule type="containsText" dxfId="305" priority="61" operator="containsText" text="Pago">
      <formula>NOT(ISERROR(SEARCH("Pago",M22)))</formula>
    </cfRule>
  </conditionalFormatting>
  <conditionalFormatting sqref="M9:M20">
    <cfRule type="containsText" dxfId="304" priority="58" operator="containsText" text="Não Pago">
      <formula>NOT(ISERROR(SEARCH("Não Pago",M9)))</formula>
    </cfRule>
    <cfRule type="containsText" dxfId="303" priority="59" operator="containsText" text="Pago">
      <formula>NOT(ISERROR(SEARCH("Pago",M9)))</formula>
    </cfRule>
  </conditionalFormatting>
  <conditionalFormatting sqref="M21">
    <cfRule type="containsText" dxfId="302" priority="56" operator="containsText" text="Não Pago">
      <formula>NOT(ISERROR(SEARCH("Não Pago",M21)))</formula>
    </cfRule>
    <cfRule type="containsText" dxfId="301" priority="57" operator="containsText" text="Pago">
      <formula>NOT(ISERROR(SEARCH("Pago",M21)))</formula>
    </cfRule>
  </conditionalFormatting>
  <conditionalFormatting sqref="E21:E586 E603:E605">
    <cfRule type="containsText" dxfId="300" priority="49" operator="containsText" text="Despesa">
      <formula>NOT(ISERROR(SEARCH("Despesa",E21)))</formula>
    </cfRule>
    <cfRule type="containsText" dxfId="299" priority="50" operator="containsText" text="Receita">
      <formula>NOT(ISERROR(SEARCH("Receita",E21)))</formula>
    </cfRule>
  </conditionalFormatting>
  <conditionalFormatting sqref="E21:E586 E603:E605">
    <cfRule type="expression" dxfId="298" priority="51" stopIfTrue="1">
      <formula>NOT(ISERROR(SEARCH("Investimentos",E21)))</formula>
    </cfRule>
  </conditionalFormatting>
  <conditionalFormatting sqref="E9:E605">
    <cfRule type="containsText" dxfId="297" priority="38" operator="containsText" text="INVESTIMENTOS">
      <formula>NOT(ISERROR(SEARCH("INVESTIMENTOS",E9)))</formula>
    </cfRule>
    <cfRule type="containsText" dxfId="296" priority="39" operator="containsText" text="DESPESAS DE MARKETING">
      <formula>NOT(ISERROR(SEARCH("DESPESAS DE MARKETING",E9)))</formula>
    </cfRule>
    <cfRule type="containsText" dxfId="295" priority="40" operator="containsText" text="DESPESAS NÃO OPERACIONAIS">
      <formula>NOT(ISERROR(SEARCH("DESPESAS NÃO OPERACIONAIS",E9)))</formula>
    </cfRule>
    <cfRule type="containsText" dxfId="294" priority="41" operator="containsText" text="DESPESAS COM RH">
      <formula>NOT(ISERROR(SEARCH("DESPESAS COM RH",E9)))</formula>
    </cfRule>
    <cfRule type="containsText" dxfId="293" priority="42" operator="containsText" text="DESPESAS COM SERVIÇOS">
      <formula>NOT(ISERROR(SEARCH("DESPESAS COM SERVIÇOS",E9)))</formula>
    </cfRule>
    <cfRule type="containsText" dxfId="292" priority="43" operator="containsText" text="DESPESAS COM PRODUTOS">
      <formula>NOT(ISERROR(SEARCH("DESPESAS COM PRODUTOS",E9)))</formula>
    </cfRule>
    <cfRule type="containsText" dxfId="291" priority="44" operator="containsText" text="IMPOSTOS">
      <formula>NOT(ISERROR(SEARCH("IMPOSTOS",E9)))</formula>
    </cfRule>
    <cfRule type="containsText" dxfId="290" priority="47" operator="containsText" text="Despesa">
      <formula>NOT(ISERROR(SEARCH("Despesa",E9)))</formula>
    </cfRule>
    <cfRule type="containsText" dxfId="289" priority="48" operator="containsText" text="Receita">
      <formula>NOT(ISERROR(SEARCH("Receita",E9)))</formula>
    </cfRule>
  </conditionalFormatting>
  <conditionalFormatting sqref="E9:E605">
    <cfRule type="expression" dxfId="288" priority="52" stopIfTrue="1">
      <formula>NOT(ISERROR(SEARCH("Investimentos",E9)))</formula>
    </cfRule>
  </conditionalFormatting>
  <conditionalFormatting sqref="E20 E602">
    <cfRule type="containsText" dxfId="287" priority="45" operator="containsText" text="Despesa">
      <formula>NOT(ISERROR(SEARCH("Despesa",E20)))</formula>
    </cfRule>
    <cfRule type="containsText" dxfId="286" priority="46" operator="containsText" text="Receita">
      <formula>NOT(ISERROR(SEARCH("Receita",E20)))</formula>
    </cfRule>
  </conditionalFormatting>
  <conditionalFormatting sqref="E20 E602">
    <cfRule type="expression" dxfId="285" priority="53" stopIfTrue="1">
      <formula>NOT(ISERROR(SEARCH("Investimentos",E20)))</formula>
    </cfRule>
  </conditionalFormatting>
  <conditionalFormatting sqref="L21:L586 L603:L605">
    <cfRule type="containsText" dxfId="284" priority="36" operator="containsText" text="Não Pago">
      <formula>NOT(ISERROR(SEARCH("Não Pago",L21)))</formula>
    </cfRule>
    <cfRule type="containsText" dxfId="283" priority="37" operator="containsText" text="Pago">
      <formula>NOT(ISERROR(SEARCH("Pago",L21)))</formula>
    </cfRule>
  </conditionalFormatting>
  <conditionalFormatting sqref="L9:L605">
    <cfRule type="containsText" dxfId="282" priority="34" operator="containsText" text="Não Pago">
      <formula>NOT(ISERROR(SEARCH("Não Pago",L9)))</formula>
    </cfRule>
    <cfRule type="containsText" dxfId="281" priority="35" operator="containsText" text="Pago">
      <formula>NOT(ISERROR(SEARCH("Pago",L9)))</formula>
    </cfRule>
  </conditionalFormatting>
  <conditionalFormatting sqref="L20 L602">
    <cfRule type="containsText" dxfId="280" priority="32" operator="containsText" text="Não Pago">
      <formula>NOT(ISERROR(SEARCH("Não Pago",L20)))</formula>
    </cfRule>
    <cfRule type="containsText" dxfId="279" priority="33" operator="containsText" text="Pago">
      <formula>NOT(ISERROR(SEARCH("Pago",L20)))</formula>
    </cfRule>
  </conditionalFormatting>
  <conditionalFormatting sqref="L9:L605">
    <cfRule type="cellIs" dxfId="278" priority="31" operator="equal">
      <formula>"Realizado"</formula>
    </cfRule>
  </conditionalFormatting>
  <conditionalFormatting sqref="L22 L604">
    <cfRule type="containsText" dxfId="277" priority="29" operator="containsText" text="Não Pago">
      <formula>NOT(ISERROR(SEARCH("Não Pago",L22)))</formula>
    </cfRule>
    <cfRule type="containsText" dxfId="276" priority="30" operator="containsText" text="Pago">
      <formula>NOT(ISERROR(SEARCH("Pago",L22)))</formula>
    </cfRule>
  </conditionalFormatting>
  <conditionalFormatting sqref="L27">
    <cfRule type="containsText" dxfId="275" priority="27" operator="containsText" text="Não Pago">
      <formula>NOT(ISERROR(SEARCH("Não Pago",L27)))</formula>
    </cfRule>
    <cfRule type="containsText" dxfId="274" priority="28" operator="containsText" text="Pago">
      <formula>NOT(ISERROR(SEARCH("Pago",L27)))</formula>
    </cfRule>
  </conditionalFormatting>
  <conditionalFormatting sqref="L34">
    <cfRule type="containsText" dxfId="273" priority="25" operator="containsText" text="Não Pago">
      <formula>NOT(ISERROR(SEARCH("Não Pago",L34)))</formula>
    </cfRule>
    <cfRule type="containsText" dxfId="272" priority="26" operator="containsText" text="Pago">
      <formula>NOT(ISERROR(SEARCH("Pago",L34)))</formula>
    </cfRule>
  </conditionalFormatting>
  <conditionalFormatting sqref="Q7:Q8">
    <cfRule type="cellIs" dxfId="271" priority="24" operator="greaterThan">
      <formula>0</formula>
    </cfRule>
  </conditionalFormatting>
  <conditionalFormatting sqref="Q9:Q10">
    <cfRule type="cellIs" dxfId="270" priority="23" operator="greaterThan">
      <formula>0</formula>
    </cfRule>
  </conditionalFormatting>
  <conditionalFormatting sqref="Q11:Q12">
    <cfRule type="cellIs" dxfId="269" priority="21" operator="greaterThan">
      <formula>0</formula>
    </cfRule>
    <cfRule type="cellIs" dxfId="268" priority="22" operator="lessThan">
      <formula>0</formula>
    </cfRule>
  </conditionalFormatting>
  <conditionalFormatting sqref="Q13:Q14">
    <cfRule type="cellIs" dxfId="267" priority="19" operator="lessThan">
      <formula>0</formula>
    </cfRule>
    <cfRule type="cellIs" dxfId="266" priority="20" operator="greaterThan">
      <formula>0</formula>
    </cfRule>
  </conditionalFormatting>
  <conditionalFormatting sqref="N5:N605">
    <cfRule type="cellIs" dxfId="265" priority="16" operator="greaterThan">
      <formula>0</formula>
    </cfRule>
    <cfRule type="cellIs" dxfId="264" priority="17" operator="lessThan">
      <formula>0</formula>
    </cfRule>
  </conditionalFormatting>
  <conditionalFormatting sqref="E5:E8">
    <cfRule type="containsText" dxfId="263" priority="2" operator="containsText" text="INVESTIMENTOS">
      <formula>NOT(ISERROR(SEARCH("INVESTIMENTOS",E5)))</formula>
    </cfRule>
    <cfRule type="containsText" dxfId="262" priority="3" operator="containsText" text="DESPESAS DE MARKETING">
      <formula>NOT(ISERROR(SEARCH("DESPESAS DE MARKETING",E5)))</formula>
    </cfRule>
    <cfRule type="containsText" dxfId="261" priority="4" operator="containsText" text="DESPESAS NÃO OPERACIONAIS">
      <formula>NOT(ISERROR(SEARCH("DESPESAS NÃO OPERACIONAIS",E5)))</formula>
    </cfRule>
    <cfRule type="containsText" dxfId="260" priority="5" operator="containsText" text="DESPESAS COM RH">
      <formula>NOT(ISERROR(SEARCH("DESPESAS COM RH",E5)))</formula>
    </cfRule>
    <cfRule type="containsText" dxfId="259" priority="6" operator="containsText" text="DESPESAS COM SERVIÇOS">
      <formula>NOT(ISERROR(SEARCH("DESPESAS COM SERVIÇOS",E5)))</formula>
    </cfRule>
    <cfRule type="containsText" dxfId="258" priority="7" operator="containsText" text="DESPESAS COM PRODUTOS">
      <formula>NOT(ISERROR(SEARCH("DESPESAS COM PRODUTOS",E5)))</formula>
    </cfRule>
    <cfRule type="containsText" dxfId="257" priority="8" operator="containsText" text="IMPOSTOS">
      <formula>NOT(ISERROR(SEARCH("IMPOSTOS",E5)))</formula>
    </cfRule>
    <cfRule type="containsText" dxfId="256" priority="14" operator="containsText" text="Despesa">
      <formula>NOT(ISERROR(SEARCH("Despesa",E5)))</formula>
    </cfRule>
    <cfRule type="containsText" dxfId="255" priority="15" operator="containsText" text="Receita">
      <formula>NOT(ISERROR(SEARCH("Receita",E5)))</formula>
    </cfRule>
  </conditionalFormatting>
  <conditionalFormatting sqref="E5:E8">
    <cfRule type="expression" dxfId="254" priority="18" stopIfTrue="1">
      <formula>NOT(ISERROR(SEARCH("Investimentos",E5)))</formula>
    </cfRule>
  </conditionalFormatting>
  <conditionalFormatting sqref="M5:M8">
    <cfRule type="containsText" dxfId="253" priority="12" operator="containsText" text="Não Pago">
      <formula>NOT(ISERROR(SEARCH("Não Pago",M5)))</formula>
    </cfRule>
    <cfRule type="containsText" dxfId="252" priority="13" operator="containsText" text="Pago">
      <formula>NOT(ISERROR(SEARCH("Pago",M5)))</formula>
    </cfRule>
  </conditionalFormatting>
  <conditionalFormatting sqref="L5:L8">
    <cfRule type="containsText" dxfId="251" priority="10" operator="containsText" text="Não Pago">
      <formula>NOT(ISERROR(SEARCH("Não Pago",L5)))</formula>
    </cfRule>
    <cfRule type="containsText" dxfId="250" priority="11" operator="containsText" text="Pago">
      <formula>NOT(ISERROR(SEARCH("Pago",L5)))</formula>
    </cfRule>
  </conditionalFormatting>
  <conditionalFormatting sqref="L5:L8">
    <cfRule type="cellIs" dxfId="249" priority="9" operator="equal">
      <formula>"Realizado"</formula>
    </cfRule>
  </conditionalFormatting>
  <conditionalFormatting sqref="Q5:Q6">
    <cfRule type="cellIs" dxfId="248" priority="1" operator="greaterThan">
      <formula>0</formula>
    </cfRule>
  </conditionalFormatting>
  <dataValidations count="6">
    <dataValidation type="list" allowBlank="1" showInputMessage="1" showErrorMessage="1" sqref="L5:L187" xr:uid="{ACB6A1A2-1DCD-4193-B500-6E033F973B5C}">
      <formula1>"Pago,Não Pago,Realizado"</formula1>
    </dataValidation>
    <dataValidation type="list" allowBlank="1" showInputMessage="1" showErrorMessage="1" sqref="G5:H605" xr:uid="{8778F6F6-A1EC-4127-AD38-7C940C4BEDF2}">
      <formula1>INDIRECT(W5)</formula1>
    </dataValidation>
    <dataValidation type="list" allowBlank="1" showInputMessage="1" showErrorMessage="1" sqref="L188:L605" xr:uid="{3BFCE1EE-2D6F-42F5-8F4B-6381E4008291}">
      <formula1>"Pago,Não Pago"</formula1>
    </dataValidation>
    <dataValidation type="list" allowBlank="1" showInputMessage="1" showErrorMessage="1" sqref="I1:I1048576" xr:uid="{BA00EB08-3F06-4AD9-BC0F-24D512A08F88}">
      <formula1>"Jan,Fev,Mar,Abr,Mai,Jun,Jul,Ago,Set,Out,Nov,Dez"</formula1>
    </dataValidation>
    <dataValidation type="list" allowBlank="1" showInputMessage="1" showErrorMessage="1" sqref="M1:M1048576" xr:uid="{718F07DB-BB18-4C9B-AAA6-7E42ECF9B69A}">
      <formula1>"Sim,Não"</formula1>
    </dataValidation>
    <dataValidation type="list" allowBlank="1" showInputMessage="1" showErrorMessage="1" sqref="E2:E3" xr:uid="{75298AFD-ACC8-40BE-B07C-3FEE8E9D2993}">
      <formula1>$E$12:$E$34</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7280E66-EF36-4C6A-871C-A107D8186BCC}">
          <x14:formula1>
            <xm:f>'Configurações Básicas'!$E$12:$E$33</xm:f>
          </x14:formula1>
          <xm:sqref>E5:E1048576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48"/>
      <c r="J2" s="225"/>
      <c r="K2" s="225"/>
      <c r="L2" s="104"/>
      <c r="M2" s="104"/>
      <c r="N2" s="104"/>
      <c r="O2" s="104"/>
      <c r="P2" s="104"/>
      <c r="Q2" s="104"/>
      <c r="S2" s="107"/>
      <c r="T2" s="107"/>
      <c r="U2" s="107"/>
      <c r="V2" s="107"/>
      <c r="W2" s="108"/>
      <c r="X2" s="105"/>
    </row>
    <row r="3" spans="1:24" ht="39" customHeight="1" thickTop="1" thickBot="1" x14ac:dyDescent="0.3">
      <c r="A3" s="209"/>
      <c r="C3" s="135"/>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43"/>
      <c r="H5" s="43"/>
      <c r="I5" s="43"/>
      <c r="J5" s="228"/>
      <c r="K5" s="228"/>
      <c r="L5" s="44"/>
      <c r="M5" s="43"/>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125</v>
      </c>
      <c r="Q5" s="267">
        <f>Jul!Q13</f>
        <v>10600.150000000003</v>
      </c>
      <c r="R5" s="17"/>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43"/>
      <c r="E6" s="43"/>
      <c r="F6" s="195"/>
      <c r="G6" s="43"/>
      <c r="H6" s="43"/>
      <c r="I6" s="43"/>
      <c r="J6" s="228"/>
      <c r="K6" s="228"/>
      <c r="L6" s="44"/>
      <c r="M6" s="43"/>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228"/>
      <c r="K7" s="228"/>
      <c r="L7" s="44"/>
      <c r="M7" s="43"/>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43"/>
      <c r="E8" s="43"/>
      <c r="F8" s="195"/>
      <c r="G8" s="43"/>
      <c r="H8" s="43"/>
      <c r="I8" s="43"/>
      <c r="J8" s="228"/>
      <c r="K8" s="228"/>
      <c r="L8" s="44"/>
      <c r="M8" s="43"/>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228"/>
      <c r="K9" s="228"/>
      <c r="L9" s="44"/>
      <c r="M9" s="43"/>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23"/>
      <c r="H10" s="23"/>
      <c r="I10" s="23"/>
      <c r="J10" s="228"/>
      <c r="K10" s="228"/>
      <c r="L10" s="44"/>
      <c r="M10" s="43"/>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228"/>
      <c r="K11" s="228"/>
      <c r="L11" s="44"/>
      <c r="M11" s="43"/>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43"/>
      <c r="H12" s="43"/>
      <c r="I12" s="43"/>
      <c r="J12" s="228"/>
      <c r="K12" s="228"/>
      <c r="L12" s="44"/>
      <c r="M12" s="43"/>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228"/>
      <c r="K13" s="228"/>
      <c r="L13" s="44"/>
      <c r="M13" s="43"/>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228"/>
      <c r="K14" s="228"/>
      <c r="L14" s="44"/>
      <c r="M14" s="43"/>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228"/>
      <c r="K15" s="228"/>
      <c r="L15" s="44"/>
      <c r="M15" s="43"/>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P15" s="109" t="str">
        <f>'PC Receitas'!BB21</f>
        <v>DESPESAS_DE_MARKETING</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228"/>
      <c r="K16" s="228"/>
      <c r="L16" s="44"/>
      <c r="M16" s="43"/>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Receitas'!BB22</f>
        <v>IMPOSTOS</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95"/>
      <c r="G17" s="43"/>
      <c r="H17" s="43"/>
      <c r="I17" s="43"/>
      <c r="J17" s="228"/>
      <c r="K17" s="228"/>
      <c r="L17" s="44"/>
      <c r="M17" s="43"/>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Receitas'!BB23</f>
        <v>INVESTIMENTOS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95"/>
      <c r="G18" s="43"/>
      <c r="H18" s="43"/>
      <c r="I18" s="43"/>
      <c r="J18" s="228"/>
      <c r="K18" s="228"/>
      <c r="L18" s="44"/>
      <c r="M18" s="43"/>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95"/>
      <c r="G19" s="23"/>
      <c r="H19" s="23"/>
      <c r="I19" s="23"/>
      <c r="J19" s="228"/>
      <c r="K19" s="228"/>
      <c r="L19" s="44"/>
      <c r="M19" s="43"/>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95"/>
      <c r="G20" s="23"/>
      <c r="H20" s="23"/>
      <c r="I20" s="23"/>
      <c r="J20" s="228"/>
      <c r="K20" s="228"/>
      <c r="L20" s="44"/>
      <c r="M20" s="43"/>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95"/>
      <c r="G21" s="23"/>
      <c r="H21" s="23"/>
      <c r="I21" s="23"/>
      <c r="J21" s="228"/>
      <c r="K21" s="228"/>
      <c r="L21" s="44"/>
      <c r="M21" s="43"/>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95"/>
      <c r="G22" s="23"/>
      <c r="H22" s="23"/>
      <c r="I22" s="23"/>
      <c r="J22" s="228"/>
      <c r="K22" s="228"/>
      <c r="L22" s="44"/>
      <c r="M22" s="43"/>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95"/>
      <c r="G23" s="43"/>
      <c r="H23" s="43"/>
      <c r="I23" s="43"/>
      <c r="J23" s="228"/>
      <c r="K23" s="228"/>
      <c r="L23" s="44"/>
      <c r="M23" s="43"/>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95"/>
      <c r="G24" s="23"/>
      <c r="H24" s="23"/>
      <c r="I24" s="23"/>
      <c r="J24" s="228"/>
      <c r="K24" s="228"/>
      <c r="L24" s="44"/>
      <c r="M24" s="43"/>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95"/>
      <c r="G25" s="43"/>
      <c r="H25" s="43"/>
      <c r="I25" s="43"/>
      <c r="J25" s="228"/>
      <c r="K25" s="228"/>
      <c r="L25" s="44"/>
      <c r="M25" s="43"/>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95"/>
      <c r="G26" s="43"/>
      <c r="H26" s="43"/>
      <c r="I26" s="43"/>
      <c r="J26" s="228"/>
      <c r="K26" s="228"/>
      <c r="L26" s="44"/>
      <c r="M26" s="43"/>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95"/>
      <c r="G27" s="43"/>
      <c r="H27" s="43"/>
      <c r="I27" s="43"/>
      <c r="J27" s="228"/>
      <c r="K27" s="228"/>
      <c r="L27" s="44"/>
      <c r="M27" s="43"/>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95"/>
      <c r="G28" s="43"/>
      <c r="H28" s="43"/>
      <c r="I28" s="43"/>
      <c r="J28" s="228"/>
      <c r="K28" s="228"/>
      <c r="L28" s="44"/>
      <c r="M28" s="43"/>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95"/>
      <c r="G29" s="43"/>
      <c r="H29" s="43"/>
      <c r="I29" s="43"/>
      <c r="J29" s="228"/>
      <c r="K29" s="228"/>
      <c r="L29" s="44"/>
      <c r="M29" s="43"/>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95"/>
      <c r="G30" s="43"/>
      <c r="H30" s="43"/>
      <c r="I30" s="43"/>
      <c r="J30" s="228"/>
      <c r="K30" s="228"/>
      <c r="L30" s="44"/>
      <c r="M30" s="43"/>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95"/>
      <c r="G31" s="23"/>
      <c r="H31" s="23"/>
      <c r="I31" s="23"/>
      <c r="J31" s="228"/>
      <c r="K31" s="228"/>
      <c r="L31" s="44"/>
      <c r="M31" s="43"/>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95"/>
      <c r="G32" s="43"/>
      <c r="H32" s="43"/>
      <c r="I32" s="43"/>
      <c r="J32" s="228"/>
      <c r="K32" s="228"/>
      <c r="L32" s="44"/>
      <c r="M32" s="43"/>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95"/>
      <c r="G33" s="43"/>
      <c r="H33" s="43"/>
      <c r="I33" s="43"/>
      <c r="J33" s="228"/>
      <c r="K33" s="228"/>
      <c r="L33" s="44"/>
      <c r="M33" s="43"/>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95"/>
      <c r="G34" s="43"/>
      <c r="H34" s="43"/>
      <c r="I34" s="43"/>
      <c r="J34" s="228"/>
      <c r="K34" s="228"/>
      <c r="L34" s="44"/>
      <c r="M34" s="43"/>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95"/>
      <c r="G35" s="23"/>
      <c r="H35" s="23"/>
      <c r="I35" s="23"/>
      <c r="J35" s="228"/>
      <c r="K35" s="228"/>
      <c r="L35" s="44"/>
      <c r="M35" s="43"/>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95"/>
      <c r="G36" s="23"/>
      <c r="H36" s="23"/>
      <c r="I36" s="23"/>
      <c r="J36" s="228"/>
      <c r="K36" s="228"/>
      <c r="L36" s="44"/>
      <c r="M36" s="43"/>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95"/>
      <c r="G37" s="23"/>
      <c r="H37" s="23"/>
      <c r="I37" s="23"/>
      <c r="J37" s="228"/>
      <c r="K37" s="228"/>
      <c r="L37" s="44"/>
      <c r="M37" s="43"/>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95"/>
      <c r="G38" s="23"/>
      <c r="H38" s="23"/>
      <c r="I38" s="23"/>
      <c r="J38" s="228"/>
      <c r="K38" s="228"/>
      <c r="L38" s="44"/>
      <c r="M38" s="43"/>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95"/>
      <c r="G39" s="43"/>
      <c r="H39" s="43"/>
      <c r="I39" s="43"/>
      <c r="J39" s="228"/>
      <c r="K39" s="228"/>
      <c r="L39" s="44"/>
      <c r="M39" s="43"/>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95"/>
      <c r="G40" s="43"/>
      <c r="H40" s="43"/>
      <c r="I40" s="43"/>
      <c r="J40" s="228"/>
      <c r="K40" s="228"/>
      <c r="L40" s="44"/>
      <c r="M40" s="43"/>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95"/>
      <c r="G41" s="23"/>
      <c r="H41" s="23"/>
      <c r="I41" s="23"/>
      <c r="J41" s="228"/>
      <c r="K41" s="228"/>
      <c r="L41" s="44"/>
      <c r="M41" s="43"/>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95"/>
      <c r="G42" s="43"/>
      <c r="H42" s="43"/>
      <c r="I42" s="43"/>
      <c r="J42" s="228"/>
      <c r="K42" s="228"/>
      <c r="L42" s="44"/>
      <c r="M42" s="43"/>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43"/>
      <c r="H43" s="43"/>
      <c r="I43" s="43"/>
      <c r="J43" s="228"/>
      <c r="K43" s="228"/>
      <c r="L43" s="44"/>
      <c r="M43" s="43"/>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43"/>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43"/>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43"/>
      <c r="H46" s="43"/>
      <c r="I46" s="43"/>
      <c r="J46" s="228"/>
      <c r="K46" s="228"/>
      <c r="L46" s="44"/>
      <c r="M46" s="43"/>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43"/>
      <c r="H47" s="43"/>
      <c r="I47" s="43"/>
      <c r="J47" s="228"/>
      <c r="K47" s="228"/>
      <c r="L47" s="44"/>
      <c r="M47" s="43"/>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43"/>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23"/>
      <c r="H49" s="23"/>
      <c r="I49" s="23"/>
      <c r="J49" s="228"/>
      <c r="K49" s="228"/>
      <c r="L49" s="44"/>
      <c r="M49" s="43"/>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43"/>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43"/>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43"/>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23"/>
      <c r="H53" s="23"/>
      <c r="I53" s="23"/>
      <c r="J53" s="228"/>
      <c r="K53" s="228"/>
      <c r="L53" s="44"/>
      <c r="M53" s="43"/>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23"/>
      <c r="H54" s="23"/>
      <c r="I54" s="23"/>
      <c r="J54" s="228"/>
      <c r="K54" s="228"/>
      <c r="L54" s="44"/>
      <c r="M54" s="43"/>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23"/>
      <c r="H55" s="23"/>
      <c r="I55" s="23"/>
      <c r="J55" s="228"/>
      <c r="K55" s="228"/>
      <c r="L55" s="44"/>
      <c r="M55" s="43"/>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43"/>
      <c r="H56" s="43"/>
      <c r="I56" s="43"/>
      <c r="J56" s="228"/>
      <c r="K56" s="228"/>
      <c r="L56" s="44"/>
      <c r="M56" s="43"/>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43"/>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43"/>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43"/>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43"/>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43"/>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43"/>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23"/>
      <c r="H63" s="23"/>
      <c r="I63" s="23"/>
      <c r="J63" s="228"/>
      <c r="K63" s="228"/>
      <c r="L63" s="44"/>
      <c r="M63" s="43"/>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43"/>
      <c r="H64" s="43"/>
      <c r="I64" s="43"/>
      <c r="J64" s="228"/>
      <c r="K64" s="228"/>
      <c r="L64" s="44"/>
      <c r="M64" s="43"/>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23"/>
      <c r="H65" s="23"/>
      <c r="I65" s="23"/>
      <c r="J65" s="228"/>
      <c r="K65" s="228"/>
      <c r="L65" s="44"/>
      <c r="M65" s="43"/>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23"/>
      <c r="H66" s="23"/>
      <c r="I66" s="23"/>
      <c r="J66" s="228"/>
      <c r="K66" s="228"/>
      <c r="L66" s="44"/>
      <c r="M66" s="43"/>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23"/>
      <c r="H67" s="23"/>
      <c r="I67" s="23"/>
      <c r="J67" s="228"/>
      <c r="K67" s="228"/>
      <c r="L67" s="44"/>
      <c r="M67" s="43"/>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23"/>
      <c r="H68" s="23"/>
      <c r="I68" s="23"/>
      <c r="J68" s="228"/>
      <c r="K68" s="228"/>
      <c r="L68" s="44"/>
      <c r="M68" s="43"/>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43"/>
      <c r="H69" s="43"/>
      <c r="I69" s="43"/>
      <c r="J69" s="228"/>
      <c r="K69" s="228"/>
      <c r="L69" s="44"/>
      <c r="M69" s="43"/>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43"/>
      <c r="H70" s="43"/>
      <c r="I70" s="43"/>
      <c r="J70" s="228"/>
      <c r="K70" s="228"/>
      <c r="L70" s="44"/>
      <c r="M70" s="43"/>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43"/>
      <c r="H71" s="43"/>
      <c r="I71" s="43"/>
      <c r="J71" s="228"/>
      <c r="K71" s="228"/>
      <c r="L71" s="44"/>
      <c r="M71" s="43"/>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43"/>
      <c r="H72" s="43"/>
      <c r="I72" s="43"/>
      <c r="J72" s="228"/>
      <c r="K72" s="228"/>
      <c r="L72" s="44"/>
      <c r="M72" s="43"/>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23"/>
      <c r="H73" s="23"/>
      <c r="I73" s="23"/>
      <c r="J73" s="228"/>
      <c r="K73" s="228"/>
      <c r="L73" s="44"/>
      <c r="M73" s="43"/>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23"/>
      <c r="H74" s="23"/>
      <c r="I74" s="23"/>
      <c r="J74" s="228"/>
      <c r="K74" s="228"/>
      <c r="L74" s="44"/>
      <c r="M74" s="43"/>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23"/>
      <c r="H75" s="23"/>
      <c r="I75" s="23"/>
      <c r="J75" s="228"/>
      <c r="K75" s="228"/>
      <c r="L75" s="44"/>
      <c r="M75" s="43"/>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23"/>
      <c r="H76" s="23"/>
      <c r="I76" s="23"/>
      <c r="J76" s="228"/>
      <c r="K76" s="228"/>
      <c r="L76" s="44"/>
      <c r="M76" s="43"/>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23"/>
      <c r="H77" s="23"/>
      <c r="I77" s="23"/>
      <c r="J77" s="228"/>
      <c r="K77" s="228"/>
      <c r="L77" s="44"/>
      <c r="M77" s="43"/>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43"/>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43"/>
      <c r="H79" s="43"/>
      <c r="I79" s="43"/>
      <c r="J79" s="228"/>
      <c r="K79" s="228"/>
      <c r="L79" s="44"/>
      <c r="M79" s="43"/>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23"/>
      <c r="H80" s="23"/>
      <c r="I80" s="23"/>
      <c r="J80" s="228"/>
      <c r="K80" s="228"/>
      <c r="L80" s="44"/>
      <c r="M80" s="43"/>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43"/>
      <c r="H81" s="43"/>
      <c r="I81" s="43"/>
      <c r="J81" s="228"/>
      <c r="K81" s="228"/>
      <c r="L81" s="44"/>
      <c r="M81" s="43"/>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43"/>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43"/>
      <c r="H83" s="43"/>
      <c r="I83" s="43"/>
      <c r="J83" s="228"/>
      <c r="K83" s="228"/>
      <c r="L83" s="44"/>
      <c r="M83" s="43"/>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43"/>
      <c r="H84" s="43"/>
      <c r="I84" s="43"/>
      <c r="J84" s="228"/>
      <c r="K84" s="228"/>
      <c r="L84" s="44"/>
      <c r="M84" s="43"/>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23"/>
      <c r="H85" s="23"/>
      <c r="I85" s="23"/>
      <c r="J85" s="228"/>
      <c r="K85" s="228"/>
      <c r="L85" s="44"/>
      <c r="M85" s="43"/>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43"/>
      <c r="H86" s="43"/>
      <c r="I86" s="43"/>
      <c r="J86" s="228"/>
      <c r="K86" s="228"/>
      <c r="L86" s="44"/>
      <c r="M86" s="43"/>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43"/>
      <c r="H87" s="43"/>
      <c r="I87" s="43"/>
      <c r="J87" s="228"/>
      <c r="K87" s="228"/>
      <c r="L87" s="44"/>
      <c r="M87" s="43"/>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43"/>
      <c r="H88" s="43"/>
      <c r="I88" s="43"/>
      <c r="J88" s="228"/>
      <c r="K88" s="228"/>
      <c r="L88" s="44"/>
      <c r="M88" s="43"/>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43"/>
      <c r="H89" s="43"/>
      <c r="I89" s="43"/>
      <c r="J89" s="228"/>
      <c r="K89" s="228"/>
      <c r="L89" s="44"/>
      <c r="M89" s="43"/>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43"/>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23"/>
      <c r="H91" s="23"/>
      <c r="I91" s="23"/>
      <c r="J91" s="228"/>
      <c r="K91" s="228"/>
      <c r="L91" s="44"/>
      <c r="M91" s="43"/>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43"/>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43"/>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43"/>
      <c r="H94" s="43"/>
      <c r="I94" s="43"/>
      <c r="J94" s="228"/>
      <c r="K94" s="228"/>
      <c r="L94" s="44"/>
      <c r="M94" s="43"/>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43"/>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43"/>
      <c r="H96" s="43"/>
      <c r="I96" s="43"/>
      <c r="J96" s="228"/>
      <c r="K96" s="228"/>
      <c r="L96" s="44"/>
      <c r="M96" s="43"/>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23"/>
      <c r="H97" s="23"/>
      <c r="I97" s="23"/>
      <c r="J97" s="228"/>
      <c r="K97" s="228"/>
      <c r="L97" s="44"/>
      <c r="M97" s="43"/>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43"/>
      <c r="H98" s="43"/>
      <c r="I98" s="43"/>
      <c r="J98" s="228"/>
      <c r="K98" s="228"/>
      <c r="L98" s="44"/>
      <c r="M98" s="43"/>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43"/>
      <c r="H99" s="43"/>
      <c r="I99" s="43"/>
      <c r="J99" s="228"/>
      <c r="K99" s="228"/>
      <c r="L99" s="44"/>
      <c r="M99" s="43"/>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95"/>
      <c r="G100" s="43"/>
      <c r="H100" s="43"/>
      <c r="I100" s="43"/>
      <c r="J100" s="228"/>
      <c r="K100" s="228"/>
      <c r="L100" s="44"/>
      <c r="M100" s="43"/>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95"/>
      <c r="G101" s="43"/>
      <c r="H101" s="43"/>
      <c r="I101" s="43"/>
      <c r="J101" s="228"/>
      <c r="K101" s="228"/>
      <c r="L101" s="44"/>
      <c r="M101" s="43"/>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95"/>
      <c r="G102" s="23"/>
      <c r="H102" s="23"/>
      <c r="I102" s="23"/>
      <c r="J102" s="228"/>
      <c r="K102" s="228"/>
      <c r="L102" s="44"/>
      <c r="M102" s="43"/>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95"/>
      <c r="G103" s="23"/>
      <c r="H103" s="23"/>
      <c r="I103" s="23"/>
      <c r="J103" s="228"/>
      <c r="K103" s="228"/>
      <c r="L103" s="44"/>
      <c r="M103" s="43"/>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95"/>
      <c r="G104" s="23"/>
      <c r="H104" s="23"/>
      <c r="I104" s="23"/>
      <c r="J104" s="228"/>
      <c r="K104" s="228"/>
      <c r="L104" s="44"/>
      <c r="M104" s="43"/>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95"/>
      <c r="G105" s="43"/>
      <c r="H105" s="43"/>
      <c r="I105" s="43"/>
      <c r="J105" s="228"/>
      <c r="K105" s="228"/>
      <c r="L105" s="44"/>
      <c r="M105" s="43"/>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95"/>
      <c r="G106" s="43"/>
      <c r="H106" s="43"/>
      <c r="I106" s="43"/>
      <c r="J106" s="228"/>
      <c r="K106" s="228"/>
      <c r="L106" s="44"/>
      <c r="M106" s="43"/>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95"/>
      <c r="G107" s="43"/>
      <c r="H107" s="43"/>
      <c r="I107" s="43"/>
      <c r="J107" s="228"/>
      <c r="K107" s="228"/>
      <c r="L107" s="44"/>
      <c r="M107" s="43"/>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95"/>
      <c r="G108" s="43"/>
      <c r="H108" s="43"/>
      <c r="I108" s="43"/>
      <c r="J108" s="228"/>
      <c r="K108" s="228"/>
      <c r="L108" s="44"/>
      <c r="M108" s="43"/>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95"/>
      <c r="G109" s="43"/>
      <c r="H109" s="43"/>
      <c r="I109" s="43"/>
      <c r="J109" s="228"/>
      <c r="K109" s="228"/>
      <c r="L109" s="44"/>
      <c r="M109" s="43"/>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95"/>
      <c r="G110" s="23"/>
      <c r="H110" s="23"/>
      <c r="I110" s="23"/>
      <c r="J110" s="228"/>
      <c r="K110" s="228"/>
      <c r="L110" s="44"/>
      <c r="M110" s="43"/>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95"/>
      <c r="G111" s="43"/>
      <c r="H111" s="43"/>
      <c r="I111" s="43"/>
      <c r="J111" s="228"/>
      <c r="K111" s="228"/>
      <c r="L111" s="44"/>
      <c r="M111" s="43"/>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95"/>
      <c r="G112" s="43"/>
      <c r="H112" s="43"/>
      <c r="I112" s="43"/>
      <c r="J112" s="228"/>
      <c r="K112" s="228"/>
      <c r="L112" s="44"/>
      <c r="M112" s="43"/>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95"/>
      <c r="G113" s="23"/>
      <c r="H113" s="23"/>
      <c r="I113" s="23"/>
      <c r="J113" s="228"/>
      <c r="K113" s="228"/>
      <c r="L113" s="44"/>
      <c r="M113" s="43"/>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95"/>
      <c r="G114" s="43"/>
      <c r="H114" s="43"/>
      <c r="I114" s="43"/>
      <c r="J114" s="228"/>
      <c r="K114" s="228"/>
      <c r="L114" s="44"/>
      <c r="M114" s="43"/>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95"/>
      <c r="G115" s="43"/>
      <c r="H115" s="43"/>
      <c r="I115" s="43"/>
      <c r="J115" s="228"/>
      <c r="K115" s="228"/>
      <c r="L115" s="44"/>
      <c r="M115" s="43"/>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95"/>
      <c r="G116" s="43"/>
      <c r="H116" s="43"/>
      <c r="I116" s="43"/>
      <c r="J116" s="228"/>
      <c r="K116" s="228"/>
      <c r="L116" s="44"/>
      <c r="M116" s="43"/>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95"/>
      <c r="G117" s="43"/>
      <c r="H117" s="43"/>
      <c r="I117" s="43"/>
      <c r="J117" s="228"/>
      <c r="K117" s="228"/>
      <c r="L117" s="44"/>
      <c r="M117" s="43"/>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95"/>
      <c r="G118" s="23"/>
      <c r="H118" s="23"/>
      <c r="I118" s="23"/>
      <c r="J118" s="228"/>
      <c r="K118" s="228"/>
      <c r="L118" s="44"/>
      <c r="M118" s="43"/>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95"/>
      <c r="G119" s="23"/>
      <c r="H119" s="23"/>
      <c r="I119" s="23"/>
      <c r="J119" s="228"/>
      <c r="K119" s="228"/>
      <c r="L119" s="44"/>
      <c r="M119" s="43"/>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3"/>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3"/>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3"/>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3"/>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3"/>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3"/>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3"/>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3"/>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3"/>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3"/>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3"/>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3"/>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3"/>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3"/>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3"/>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3"/>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3"/>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3"/>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3"/>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3"/>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3"/>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3"/>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3"/>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3"/>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3"/>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3"/>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3"/>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3"/>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3"/>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3"/>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3"/>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3"/>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3"/>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3"/>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3"/>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3"/>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3"/>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3"/>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3"/>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3"/>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3"/>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3"/>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3"/>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3"/>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3"/>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3"/>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3"/>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3"/>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3"/>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3"/>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3"/>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3"/>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3"/>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3"/>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3"/>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3"/>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3"/>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3"/>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3"/>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3"/>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3"/>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3"/>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3"/>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3"/>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3"/>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3"/>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3"/>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3"/>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3"/>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3"/>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3"/>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3"/>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3"/>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3"/>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3"/>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3"/>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3"/>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3"/>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3"/>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3"/>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3"/>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3"/>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3"/>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3"/>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3"/>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3"/>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3"/>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3"/>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3"/>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3"/>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3"/>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3"/>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3"/>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3"/>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3"/>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3"/>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3"/>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3"/>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3"/>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3"/>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3"/>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3"/>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3"/>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3"/>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3"/>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3"/>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3"/>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3"/>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3"/>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3"/>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3"/>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3"/>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3"/>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3"/>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3"/>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3"/>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3"/>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3"/>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3"/>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3"/>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3"/>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3"/>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3"/>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3"/>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3"/>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3"/>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3"/>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3"/>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3"/>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3"/>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3"/>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3"/>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3"/>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3"/>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3"/>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3"/>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3"/>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3"/>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3"/>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3"/>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3"/>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3"/>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3"/>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3"/>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3"/>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3"/>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3"/>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3"/>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3"/>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3"/>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3"/>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3"/>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3"/>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3"/>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3"/>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3"/>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3"/>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3"/>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3"/>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3"/>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3"/>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3"/>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3"/>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3"/>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3"/>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3"/>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3"/>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3"/>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3"/>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3"/>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3"/>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3"/>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3"/>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3"/>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3"/>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3"/>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3"/>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3"/>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3"/>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3"/>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3"/>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3"/>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3"/>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3"/>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3"/>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3"/>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3"/>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3"/>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3"/>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3"/>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3"/>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3"/>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3"/>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3"/>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3"/>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3"/>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3"/>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3"/>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3"/>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3"/>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3"/>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3"/>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3"/>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3"/>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3"/>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3"/>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3"/>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3"/>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3"/>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3"/>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3"/>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3"/>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3"/>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3"/>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3"/>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3"/>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3"/>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3"/>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3"/>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3"/>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3"/>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3"/>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3"/>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3"/>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3"/>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3"/>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3"/>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3"/>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3"/>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3"/>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3"/>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3"/>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3"/>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3"/>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3"/>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3"/>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3"/>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3"/>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3"/>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3"/>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3"/>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3"/>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3"/>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3"/>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3"/>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3"/>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3"/>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3"/>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3"/>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3"/>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3"/>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3"/>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3"/>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3"/>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3"/>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3"/>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3"/>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3"/>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3"/>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3"/>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3"/>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3"/>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3"/>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3"/>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3"/>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3"/>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3"/>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3"/>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3"/>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3"/>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3"/>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3"/>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3"/>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3"/>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3"/>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3"/>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3"/>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3"/>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3"/>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3"/>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3"/>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3"/>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3"/>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3"/>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3"/>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3"/>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3"/>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3"/>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3"/>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3"/>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3"/>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3"/>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3"/>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3"/>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3"/>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3"/>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3"/>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3"/>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3"/>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3"/>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3"/>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3"/>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3"/>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3"/>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3"/>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3"/>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3"/>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3"/>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3"/>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3"/>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3"/>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3"/>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3"/>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3"/>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3"/>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3"/>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3"/>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3"/>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3"/>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3"/>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3"/>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3"/>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3"/>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3"/>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3"/>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3"/>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3"/>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3"/>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3"/>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3"/>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3"/>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3"/>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3"/>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3"/>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3"/>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3"/>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3"/>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3"/>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3"/>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3"/>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3"/>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3"/>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3"/>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3"/>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3"/>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3"/>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3"/>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3"/>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3"/>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3"/>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3"/>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3"/>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3"/>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3"/>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3"/>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3"/>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3"/>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3"/>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3"/>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3"/>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3"/>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3"/>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3"/>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3"/>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3"/>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3"/>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3"/>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3"/>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3"/>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3"/>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3"/>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3"/>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3"/>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3"/>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3"/>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3"/>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3"/>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3"/>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3"/>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3"/>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3"/>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3"/>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3"/>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3"/>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3"/>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3"/>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3"/>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3"/>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3"/>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3"/>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3"/>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3"/>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3"/>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3"/>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3"/>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3"/>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3"/>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3"/>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3"/>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3"/>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3"/>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3"/>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3"/>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3"/>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3"/>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3"/>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3"/>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3"/>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3"/>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3"/>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3"/>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3"/>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3"/>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3"/>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3"/>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3"/>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3"/>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3"/>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3"/>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3"/>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3"/>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3"/>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3"/>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3"/>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3"/>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3"/>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3"/>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3"/>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3"/>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3"/>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3"/>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3"/>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3"/>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3"/>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3"/>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3"/>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3"/>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3"/>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3"/>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3"/>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3"/>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3"/>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3"/>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3"/>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3"/>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3"/>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3"/>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3"/>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3"/>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3"/>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3"/>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3"/>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3"/>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3"/>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3"/>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3"/>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3"/>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3"/>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3"/>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3"/>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3"/>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3"/>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3"/>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596" si="36">IF(W582="DESPESAS_COM_RH","Despesa",IF(W582="DESPESAS_OPERACIONAIS","Despesa",IF(W582="DESPESAS_DE_MARKETING","Despesa",IF(W582="IMPOSTOS","Despesa",IF(W582="INVESTIMENTOS","Despesa","")))))</f>
        <v>#N/A</v>
      </c>
      <c r="T582" s="109" t="e">
        <f t="shared" ref="T582:T596" si="37">IF(W582="DESPESAS_COM_PRODUTOS","Despesa",IF(W582="DESPESAS_COM_SERVICOS","Despesa",IF(W582="DESPESAS_NAO_OPERACIONAIS","Despesa","")))</f>
        <v>#N/A</v>
      </c>
      <c r="U582" s="109" t="e">
        <f t="shared" ref="U582:U596" si="38">IF(W582="RECEITAS_COM_PRODUTO","Receita",IF(W582="RECEITAS_COM_SERVICOS","Receita",IF(W582="RECEITAS_NAO_OPERACIONAIS","Receita","")))</f>
        <v>#N/A</v>
      </c>
      <c r="V582" s="109" t="e">
        <f t="shared" ref="V582:V596"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3"/>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3"/>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3"/>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3"/>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3"/>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3"/>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3"/>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3"/>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3"/>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3"/>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3"/>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3"/>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3"/>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3"/>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5.75" thickTop="1" x14ac:dyDescent="0.25">
      <c r="D597" s="43"/>
      <c r="E597" s="43"/>
      <c r="F597" s="136"/>
      <c r="G597" s="43"/>
      <c r="H597" s="43"/>
      <c r="I597" s="43"/>
      <c r="J597" s="228"/>
      <c r="K597" s="228"/>
      <c r="L597" s="44"/>
      <c r="N597" s="28"/>
    </row>
    <row r="598" spans="1:23" x14ac:dyDescent="0.25">
      <c r="D598" s="43"/>
      <c r="E598" s="43"/>
      <c r="F598" s="136"/>
      <c r="G598" s="43"/>
      <c r="H598" s="43"/>
      <c r="I598" s="43"/>
      <c r="J598" s="228"/>
      <c r="K598" s="228"/>
      <c r="L598" s="44"/>
      <c r="N598" s="28"/>
    </row>
    <row r="599" spans="1:23" x14ac:dyDescent="0.25">
      <c r="D599" s="43"/>
      <c r="E599" s="43"/>
      <c r="F599" s="136"/>
      <c r="G599" s="43"/>
      <c r="H599" s="43"/>
      <c r="I599" s="43"/>
      <c r="J599" s="228"/>
      <c r="K599" s="228"/>
      <c r="L599" s="44"/>
      <c r="N599" s="28"/>
    </row>
    <row r="600" spans="1:23" x14ac:dyDescent="0.25">
      <c r="D600" s="43"/>
      <c r="E600" s="43"/>
      <c r="F600" s="136"/>
      <c r="G600" s="43"/>
      <c r="H600" s="43"/>
      <c r="I600" s="43"/>
      <c r="J600" s="228"/>
      <c r="K600" s="228"/>
      <c r="L600" s="44"/>
      <c r="N600" s="28"/>
    </row>
    <row r="601" spans="1:23" x14ac:dyDescent="0.25">
      <c r="D601" s="43"/>
      <c r="E601" s="43"/>
      <c r="F601" s="136"/>
      <c r="G601" s="43"/>
      <c r="H601" s="43"/>
      <c r="I601" s="43"/>
      <c r="J601" s="228"/>
      <c r="K601" s="228"/>
      <c r="L601" s="44"/>
      <c r="N601" s="28"/>
    </row>
    <row r="602" spans="1:23" hidden="1" x14ac:dyDescent="0.25">
      <c r="D602" s="43"/>
      <c r="E602" s="43"/>
      <c r="F602" s="136"/>
      <c r="G602" s="43"/>
      <c r="H602" s="43"/>
      <c r="I602" s="43"/>
      <c r="J602" s="228"/>
      <c r="K602" s="228"/>
      <c r="L602" s="44"/>
      <c r="N602" s="28"/>
    </row>
    <row r="603" spans="1:23" hidden="1" x14ac:dyDescent="0.25">
      <c r="D603" s="43"/>
      <c r="E603" s="43"/>
      <c r="F603" s="136"/>
      <c r="G603" s="43"/>
      <c r="H603" s="43"/>
      <c r="I603" s="43"/>
      <c r="J603" s="228"/>
      <c r="K603" s="228"/>
      <c r="L603" s="44"/>
      <c r="N603" s="28"/>
    </row>
    <row r="604" spans="1:23" hidden="1" x14ac:dyDescent="0.25">
      <c r="D604" s="43"/>
      <c r="E604" s="43"/>
      <c r="F604" s="136"/>
      <c r="G604" s="43"/>
      <c r="H604" s="43"/>
      <c r="I604" s="43"/>
      <c r="J604" s="228"/>
      <c r="K604" s="228"/>
      <c r="L604" s="44"/>
      <c r="N604" s="28"/>
    </row>
    <row r="605" spans="1:23" hidden="1" x14ac:dyDescent="0.25">
      <c r="D605" s="43"/>
      <c r="E605" s="43"/>
      <c r="F605" s="136"/>
      <c r="G605" s="43"/>
      <c r="H605" s="43"/>
      <c r="I605" s="43"/>
      <c r="J605" s="228"/>
      <c r="K605" s="228"/>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P9:P10"/>
    <mergeCell ref="Q9:Q10"/>
    <mergeCell ref="P11:P12"/>
    <mergeCell ref="Q11:Q12"/>
    <mergeCell ref="P13:P14"/>
    <mergeCell ref="Q13:Q14"/>
    <mergeCell ref="C1:N1"/>
    <mergeCell ref="P4:Q4"/>
    <mergeCell ref="P5:P6"/>
    <mergeCell ref="Q5:Q6"/>
    <mergeCell ref="P7:P8"/>
    <mergeCell ref="Q7:Q8"/>
  </mergeCells>
  <conditionalFormatting sqref="N5:N596">
    <cfRule type="cellIs" dxfId="247" priority="169" operator="greaterThan">
      <formula>0</formula>
    </cfRule>
    <cfRule type="cellIs" dxfId="246" priority="170" operator="lessThan">
      <formula>0</formula>
    </cfRule>
  </conditionalFormatting>
  <conditionalFormatting sqref="E21:E276 E293:E548 E565:E605">
    <cfRule type="containsText" dxfId="245" priority="47" operator="containsText" text="Despesa">
      <formula>NOT(ISERROR(SEARCH("Despesa",E21)))</formula>
    </cfRule>
    <cfRule type="containsText" dxfId="244" priority="48" operator="containsText" text="Receita">
      <formula>NOT(ISERROR(SEARCH("Receita",E21)))</formula>
    </cfRule>
  </conditionalFormatting>
  <conditionalFormatting sqref="E21:E276 E293:E548 E565:E605">
    <cfRule type="expression" dxfId="243" priority="49" stopIfTrue="1">
      <formula>NOT(ISERROR(SEARCH("Investimentos",E21)))</formula>
    </cfRule>
  </conditionalFormatting>
  <conditionalFormatting sqref="E20 E292 E564">
    <cfRule type="containsText" dxfId="242" priority="43" operator="containsText" text="Despesa">
      <formula>NOT(ISERROR(SEARCH("Despesa",E20)))</formula>
    </cfRule>
    <cfRule type="containsText" dxfId="241" priority="44" operator="containsText" text="Receita">
      <formula>NOT(ISERROR(SEARCH("Receita",E20)))</formula>
    </cfRule>
  </conditionalFormatting>
  <conditionalFormatting sqref="E20 E292 E564">
    <cfRule type="expression" dxfId="240" priority="51" stopIfTrue="1">
      <formula>NOT(ISERROR(SEARCH("Investimentos",E20)))</formula>
    </cfRule>
  </conditionalFormatting>
  <conditionalFormatting sqref="L602:L605">
    <cfRule type="containsText" dxfId="239" priority="65" operator="containsText" text="Não Pago">
      <formula>NOT(ISERROR(SEARCH("Não Pago",L602)))</formula>
    </cfRule>
    <cfRule type="containsText" dxfId="238" priority="66" operator="containsText" text="Pago">
      <formula>NOT(ISERROR(SEARCH("Pago",L602)))</formula>
    </cfRule>
  </conditionalFormatting>
  <conditionalFormatting sqref="E5:E605">
    <cfRule type="containsText" dxfId="237" priority="36" operator="containsText" text="INVESTIMENTOS">
      <formula>NOT(ISERROR(SEARCH("INVESTIMENTOS",E5)))</formula>
    </cfRule>
    <cfRule type="containsText" dxfId="236" priority="37" operator="containsText" text="DESPESAS DE MARKETING">
      <formula>NOT(ISERROR(SEARCH("DESPESAS DE MARKETING",E5)))</formula>
    </cfRule>
    <cfRule type="containsText" dxfId="235" priority="38" operator="containsText" text="DESPESAS NÃO OPERACIONAIS">
      <formula>NOT(ISERROR(SEARCH("DESPESAS NÃO OPERACIONAIS",E5)))</formula>
    </cfRule>
    <cfRule type="containsText" dxfId="234" priority="39" operator="containsText" text="DESPESAS COM RH">
      <formula>NOT(ISERROR(SEARCH("DESPESAS COM RH",E5)))</formula>
    </cfRule>
    <cfRule type="containsText" dxfId="233" priority="40" operator="containsText" text="DESPESAS COM SERVIÇOS">
      <formula>NOT(ISERROR(SEARCH("DESPESAS COM SERVIÇOS",E5)))</formula>
    </cfRule>
    <cfRule type="containsText" dxfId="232" priority="41" operator="containsText" text="DESPESAS COM PRODUTOS">
      <formula>NOT(ISERROR(SEARCH("DESPESAS COM PRODUTOS",E5)))</formula>
    </cfRule>
    <cfRule type="containsText" dxfId="231" priority="42" operator="containsText" text="IMPOSTOS">
      <formula>NOT(ISERROR(SEARCH("IMPOSTOS",E5)))</formula>
    </cfRule>
    <cfRule type="containsText" dxfId="230" priority="45" operator="containsText" text="Despesa">
      <formula>NOT(ISERROR(SEARCH("Despesa",E5)))</formula>
    </cfRule>
    <cfRule type="containsText" dxfId="229" priority="46" operator="containsText" text="Receita">
      <formula>NOT(ISERROR(SEARCH("Receita",E5)))</formula>
    </cfRule>
  </conditionalFormatting>
  <conditionalFormatting sqref="E5:E605">
    <cfRule type="expression" dxfId="228" priority="50" stopIfTrue="1">
      <formula>NOT(ISERROR(SEARCH("Investimentos",E5)))</formula>
    </cfRule>
  </conditionalFormatting>
  <conditionalFormatting sqref="L21:L586">
    <cfRule type="containsText" dxfId="227" priority="34" operator="containsText" text="Não Pago">
      <formula>NOT(ISERROR(SEARCH("Não Pago",L21)))</formula>
    </cfRule>
    <cfRule type="containsText" dxfId="226" priority="35" operator="containsText" text="Pago">
      <formula>NOT(ISERROR(SEARCH("Pago",L21)))</formula>
    </cfRule>
  </conditionalFormatting>
  <conditionalFormatting sqref="L5:L601">
    <cfRule type="containsText" dxfId="225" priority="32" operator="containsText" text="Não Pago">
      <formula>NOT(ISERROR(SEARCH("Não Pago",L5)))</formula>
    </cfRule>
    <cfRule type="containsText" dxfId="224" priority="33" operator="containsText" text="Pago">
      <formula>NOT(ISERROR(SEARCH("Pago",L5)))</formula>
    </cfRule>
  </conditionalFormatting>
  <conditionalFormatting sqref="L20">
    <cfRule type="containsText" dxfId="223" priority="30" operator="containsText" text="Não Pago">
      <formula>NOT(ISERROR(SEARCH("Não Pago",L20)))</formula>
    </cfRule>
    <cfRule type="containsText" dxfId="222" priority="31" operator="containsText" text="Pago">
      <formula>NOT(ISERROR(SEARCH("Pago",L20)))</formula>
    </cfRule>
  </conditionalFormatting>
  <conditionalFormatting sqref="L5:L601">
    <cfRule type="cellIs" dxfId="221" priority="29" operator="equal">
      <formula>"Realizado"</formula>
    </cfRule>
  </conditionalFormatting>
  <conditionalFormatting sqref="L22">
    <cfRule type="containsText" dxfId="220" priority="27" operator="containsText" text="Não Pago">
      <formula>NOT(ISERROR(SEARCH("Não Pago",L22)))</formula>
    </cfRule>
    <cfRule type="containsText" dxfId="219" priority="28" operator="containsText" text="Pago">
      <formula>NOT(ISERROR(SEARCH("Pago",L22)))</formula>
    </cfRule>
  </conditionalFormatting>
  <conditionalFormatting sqref="L27">
    <cfRule type="containsText" dxfId="218" priority="25" operator="containsText" text="Não Pago">
      <formula>NOT(ISERROR(SEARCH("Não Pago",L27)))</formula>
    </cfRule>
    <cfRule type="containsText" dxfId="217" priority="26" operator="containsText" text="Pago">
      <formula>NOT(ISERROR(SEARCH("Pago",L27)))</formula>
    </cfRule>
  </conditionalFormatting>
  <conditionalFormatting sqref="L34">
    <cfRule type="containsText" dxfId="216" priority="23" operator="containsText" text="Não Pago">
      <formula>NOT(ISERROR(SEARCH("Não Pago",L34)))</formula>
    </cfRule>
    <cfRule type="containsText" dxfId="215" priority="24" operator="containsText" text="Pago">
      <formula>NOT(ISERROR(SEARCH("Pago",L34)))</formula>
    </cfRule>
  </conditionalFormatting>
  <conditionalFormatting sqref="Q7:Q8">
    <cfRule type="cellIs" dxfId="214" priority="7" operator="greaterThan">
      <formula>0</formula>
    </cfRule>
  </conditionalFormatting>
  <conditionalFormatting sqref="Q9:Q10">
    <cfRule type="cellIs" dxfId="213" priority="6" operator="greaterThan">
      <formula>0</formula>
    </cfRule>
  </conditionalFormatting>
  <conditionalFormatting sqref="Q11:Q12">
    <cfRule type="cellIs" dxfId="212" priority="4" operator="greaterThan">
      <formula>0</formula>
    </cfRule>
    <cfRule type="cellIs" dxfId="211" priority="5" operator="lessThan">
      <formula>0</formula>
    </cfRule>
  </conditionalFormatting>
  <conditionalFormatting sqref="Q13:Q14">
    <cfRule type="cellIs" dxfId="210" priority="2" operator="lessThan">
      <formula>0</formula>
    </cfRule>
    <cfRule type="cellIs" dxfId="209" priority="3" operator="greaterThan">
      <formula>0</formula>
    </cfRule>
  </conditionalFormatting>
  <conditionalFormatting sqref="Q5:Q6">
    <cfRule type="cellIs" dxfId="208" priority="1" operator="greaterThan">
      <formula>0</formula>
    </cfRule>
  </conditionalFormatting>
  <dataValidations count="6">
    <dataValidation type="list" allowBlank="1" showInputMessage="1" showErrorMessage="1" sqref="L5 L189:L605" xr:uid="{70C5890B-0B1E-49BF-9D7C-56402973C6A8}">
      <formula1>"Pago,Não Pago"</formula1>
    </dataValidation>
    <dataValidation type="list" allowBlank="1" showInputMessage="1" showErrorMessage="1" sqref="L6:L188" xr:uid="{02AD8818-6800-4171-ACFA-193E6A3598BF}">
      <formula1>"Pago,Não Pago,Realizado"</formula1>
    </dataValidation>
    <dataValidation type="list" allowBlank="1" showInputMessage="1" showErrorMessage="1" sqref="G5:H605" xr:uid="{F43DD798-23FA-4B2D-8B28-5E5CA7E441F2}">
      <formula1>INDIRECT(W5)</formula1>
    </dataValidation>
    <dataValidation type="list" allowBlank="1" showInputMessage="1" showErrorMessage="1" sqref="I1:I1048576" xr:uid="{FB24A631-1BC8-4ACA-BC24-E35468C2868A}">
      <formula1>"Jan,Fev,Mar,Abr,Mai,Jun,Jul,Ago,Set,Out,Nov,Dez"</formula1>
    </dataValidation>
    <dataValidation type="list" allowBlank="1" showInputMessage="1" showErrorMessage="1" sqref="M1:M1048576" xr:uid="{23240346-C123-4A06-9470-63726A9D52C7}">
      <formula1>"Sim,Não"</formula1>
    </dataValidation>
    <dataValidation type="list" allowBlank="1" showInputMessage="1" showErrorMessage="1" sqref="E2:E3" xr:uid="{2FE1A5E8-0414-4DE4-97AC-B504A3075689}">
      <formula1>$E$12:$E$34</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A152956-9E58-4516-9105-A06C494D989B}">
          <x14:formula1>
            <xm:f>'Configurações Básicas'!$E$12:$E$33</xm:f>
          </x14:formula1>
          <xm:sqref>E5:E1048576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75"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23"/>
      <c r="H5" s="23"/>
      <c r="I5" s="23"/>
      <c r="J5" s="228"/>
      <c r="K5" s="228"/>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4" t="s">
        <v>126</v>
      </c>
      <c r="Q5" s="276">
        <f>Ago!Q13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43"/>
      <c r="E6" s="43"/>
      <c r="F6" s="195"/>
      <c r="G6" s="23"/>
      <c r="H6" s="23"/>
      <c r="I6" s="23"/>
      <c r="J6" s="228"/>
      <c r="K6" s="228"/>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5"/>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228"/>
      <c r="K7" s="228"/>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74" t="s">
        <v>24</v>
      </c>
      <c r="Q7" s="27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43"/>
      <c r="E8" s="43"/>
      <c r="F8" s="195"/>
      <c r="G8" s="23"/>
      <c r="H8" s="23"/>
      <c r="I8" s="23"/>
      <c r="J8" s="228"/>
      <c r="K8" s="228"/>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75"/>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228"/>
      <c r="K9" s="228"/>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74" t="s">
        <v>25</v>
      </c>
      <c r="Q9" s="276">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228"/>
      <c r="K10" s="228"/>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75"/>
      <c r="Q10" s="268"/>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228"/>
      <c r="K11" s="228"/>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228"/>
      <c r="K12" s="228"/>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228"/>
      <c r="K13" s="228"/>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228"/>
      <c r="K14" s="228"/>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228"/>
      <c r="K15" s="228"/>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228"/>
      <c r="K16" s="228"/>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228"/>
      <c r="K17" s="228"/>
      <c r="L17" s="44"/>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228"/>
      <c r="K18" s="228"/>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228"/>
      <c r="K19" s="228"/>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228"/>
      <c r="K20" s="228"/>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228"/>
      <c r="K21" s="228"/>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228"/>
      <c r="K22" s="228"/>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228"/>
      <c r="K23" s="228"/>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228"/>
      <c r="K24" s="228"/>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228"/>
      <c r="K25" s="228"/>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228"/>
      <c r="K26" s="228"/>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228"/>
      <c r="K27" s="228"/>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228"/>
      <c r="K28" s="228"/>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228"/>
      <c r="K29" s="228"/>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228"/>
      <c r="K30" s="228"/>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228"/>
      <c r="K31" s="228"/>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228"/>
      <c r="K32" s="228"/>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228"/>
      <c r="K33" s="228"/>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228"/>
      <c r="K34" s="228"/>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228"/>
      <c r="K35" s="228"/>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228"/>
      <c r="K36" s="228"/>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228"/>
      <c r="K37" s="228"/>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228"/>
      <c r="K38" s="228"/>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228"/>
      <c r="K39" s="228"/>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228"/>
      <c r="K40" s="228"/>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228"/>
      <c r="K41" s="228"/>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228"/>
      <c r="K42" s="228"/>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228"/>
      <c r="K43" s="228"/>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228"/>
      <c r="K44" s="228"/>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228"/>
      <c r="K45" s="228"/>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228"/>
      <c r="K46" s="228"/>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228"/>
      <c r="K47" s="228"/>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228"/>
      <c r="K48" s="228"/>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228"/>
      <c r="K55" s="228"/>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95"/>
      <c r="G116" s="43"/>
      <c r="H116" s="43"/>
      <c r="I116" s="43"/>
      <c r="J116" s="228"/>
      <c r="K116" s="228"/>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95"/>
      <c r="G117" s="43"/>
      <c r="H117" s="43"/>
      <c r="I117" s="43"/>
      <c r="J117" s="228"/>
      <c r="K117" s="228"/>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95"/>
      <c r="G118" s="43"/>
      <c r="H118" s="43"/>
      <c r="I118" s="43"/>
      <c r="J118" s="228"/>
      <c r="K118" s="228"/>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95"/>
      <c r="G119" s="43"/>
      <c r="H119" s="43"/>
      <c r="I119" s="43"/>
      <c r="J119" s="228"/>
      <c r="K119" s="228"/>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95"/>
      <c r="G120" s="43"/>
      <c r="H120" s="43"/>
      <c r="I120" s="43"/>
      <c r="J120" s="228"/>
      <c r="K120" s="228"/>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95"/>
      <c r="G121" s="43"/>
      <c r="H121" s="43"/>
      <c r="I121" s="43"/>
      <c r="J121" s="228"/>
      <c r="K121" s="228"/>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95"/>
      <c r="G122" s="43"/>
      <c r="H122" s="43"/>
      <c r="I122" s="43"/>
      <c r="J122" s="228"/>
      <c r="K122" s="228"/>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95"/>
      <c r="G123" s="43"/>
      <c r="H123" s="43"/>
      <c r="I123" s="43"/>
      <c r="J123" s="228"/>
      <c r="K123" s="228"/>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95"/>
      <c r="G124" s="43"/>
      <c r="H124" s="43"/>
      <c r="I124" s="43"/>
      <c r="J124" s="228"/>
      <c r="K124" s="228"/>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95"/>
      <c r="G125" s="43"/>
      <c r="H125" s="43"/>
      <c r="I125" s="43"/>
      <c r="J125" s="228"/>
      <c r="K125" s="228"/>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95"/>
      <c r="G126" s="43"/>
      <c r="H126" s="43"/>
      <c r="I126" s="43"/>
      <c r="J126" s="228"/>
      <c r="K126" s="228"/>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95"/>
      <c r="G127" s="43"/>
      <c r="H127" s="43"/>
      <c r="I127" s="43"/>
      <c r="J127" s="228"/>
      <c r="K127" s="228"/>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95"/>
      <c r="G128" s="43"/>
      <c r="H128" s="43"/>
      <c r="I128" s="43"/>
      <c r="J128" s="228"/>
      <c r="K128" s="228"/>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95"/>
      <c r="G129" s="43"/>
      <c r="H129" s="43"/>
      <c r="I129" s="43"/>
      <c r="J129" s="228"/>
      <c r="K129" s="228"/>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95"/>
      <c r="G130" s="43"/>
      <c r="H130" s="43"/>
      <c r="I130" s="43"/>
      <c r="J130" s="228"/>
      <c r="K130" s="228"/>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95"/>
      <c r="G131" s="43"/>
      <c r="H131" s="43"/>
      <c r="I131" s="43"/>
      <c r="J131" s="228"/>
      <c r="K131" s="228"/>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95"/>
      <c r="G132" s="43"/>
      <c r="H132" s="43"/>
      <c r="I132" s="43"/>
      <c r="J132" s="228"/>
      <c r="K132" s="228"/>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95"/>
      <c r="G133" s="43"/>
      <c r="H133" s="43"/>
      <c r="I133" s="43"/>
      <c r="J133" s="228"/>
      <c r="K133" s="228"/>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95"/>
      <c r="G134" s="43"/>
      <c r="H134" s="43"/>
      <c r="I134" s="43"/>
      <c r="J134" s="228"/>
      <c r="K134" s="228"/>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95"/>
      <c r="G135" s="43"/>
      <c r="H135" s="43"/>
      <c r="I135" s="43"/>
      <c r="J135" s="228"/>
      <c r="K135" s="228"/>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95"/>
      <c r="G136" s="43"/>
      <c r="H136" s="43"/>
      <c r="I136" s="43"/>
      <c r="J136" s="228"/>
      <c r="K136" s="228"/>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95"/>
      <c r="G137" s="43"/>
      <c r="H137" s="43"/>
      <c r="I137" s="43"/>
      <c r="J137" s="228"/>
      <c r="K137" s="228"/>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95"/>
      <c r="G138" s="43"/>
      <c r="H138" s="43"/>
      <c r="I138" s="43"/>
      <c r="J138" s="228"/>
      <c r="K138" s="228"/>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95"/>
      <c r="G139" s="43"/>
      <c r="H139" s="43"/>
      <c r="I139" s="43"/>
      <c r="J139" s="228"/>
      <c r="K139" s="228"/>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95"/>
      <c r="G140" s="43"/>
      <c r="H140" s="43"/>
      <c r="I140" s="43"/>
      <c r="J140" s="228"/>
      <c r="K140" s="228"/>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95"/>
      <c r="G141" s="43"/>
      <c r="H141" s="43"/>
      <c r="I141" s="43"/>
      <c r="J141" s="228"/>
      <c r="K141" s="228"/>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95"/>
      <c r="G142" s="43"/>
      <c r="H142" s="43"/>
      <c r="I142" s="43"/>
      <c r="J142" s="228"/>
      <c r="K142" s="228"/>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95"/>
      <c r="G143" s="43"/>
      <c r="H143" s="43"/>
      <c r="I143" s="43"/>
      <c r="J143" s="228"/>
      <c r="K143" s="228"/>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95"/>
      <c r="G144" s="43"/>
      <c r="H144" s="43"/>
      <c r="I144" s="43"/>
      <c r="J144" s="228"/>
      <c r="K144" s="228"/>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95"/>
      <c r="G145" s="43"/>
      <c r="H145" s="43"/>
      <c r="I145" s="43"/>
      <c r="J145" s="228"/>
      <c r="K145" s="228"/>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95"/>
      <c r="G146" s="43"/>
      <c r="H146" s="43"/>
      <c r="I146" s="43"/>
      <c r="J146" s="228"/>
      <c r="K146" s="228"/>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95"/>
      <c r="G147" s="43"/>
      <c r="H147" s="43"/>
      <c r="I147" s="43"/>
      <c r="J147" s="228"/>
      <c r="K147" s="228"/>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95"/>
      <c r="G148" s="43"/>
      <c r="H148" s="43"/>
      <c r="I148" s="43"/>
      <c r="J148" s="228"/>
      <c r="K148" s="228"/>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95"/>
      <c r="G149" s="43"/>
      <c r="H149" s="43"/>
      <c r="I149" s="43"/>
      <c r="J149" s="228"/>
      <c r="K149" s="228"/>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95"/>
      <c r="G150" s="43"/>
      <c r="H150" s="43"/>
      <c r="I150" s="43"/>
      <c r="J150" s="228"/>
      <c r="K150" s="228"/>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95"/>
      <c r="G151" s="43"/>
      <c r="H151" s="43"/>
      <c r="I151" s="43"/>
      <c r="J151" s="228"/>
      <c r="K151" s="228"/>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95"/>
      <c r="G152" s="43"/>
      <c r="H152" s="43"/>
      <c r="I152" s="43"/>
      <c r="J152" s="228"/>
      <c r="K152" s="228"/>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95"/>
      <c r="G153" s="43"/>
      <c r="H153" s="43"/>
      <c r="I153" s="43"/>
      <c r="J153" s="228"/>
      <c r="K153" s="228"/>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95"/>
      <c r="G154" s="43"/>
      <c r="H154" s="43"/>
      <c r="I154" s="43"/>
      <c r="J154" s="228"/>
      <c r="K154" s="228"/>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95"/>
      <c r="G155" s="43"/>
      <c r="H155" s="43"/>
      <c r="I155" s="43"/>
      <c r="J155" s="228"/>
      <c r="K155" s="228"/>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95"/>
      <c r="G156" s="43"/>
      <c r="H156" s="43"/>
      <c r="I156" s="43"/>
      <c r="J156" s="228"/>
      <c r="K156" s="228"/>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95"/>
      <c r="G157" s="43"/>
      <c r="H157" s="43"/>
      <c r="I157" s="43"/>
      <c r="J157" s="228"/>
      <c r="K157" s="228"/>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95"/>
      <c r="G158" s="43"/>
      <c r="H158" s="43"/>
      <c r="I158" s="43"/>
      <c r="J158" s="228"/>
      <c r="K158" s="228"/>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95"/>
      <c r="G159" s="43"/>
      <c r="H159" s="43"/>
      <c r="I159" s="43"/>
      <c r="J159" s="228"/>
      <c r="K159" s="228"/>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95"/>
      <c r="G160" s="43"/>
      <c r="H160" s="43"/>
      <c r="I160" s="43"/>
      <c r="J160" s="228"/>
      <c r="K160" s="228"/>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95"/>
      <c r="G161" s="43"/>
      <c r="H161" s="43"/>
      <c r="I161" s="43"/>
      <c r="J161" s="228"/>
      <c r="K161" s="228"/>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95"/>
      <c r="G162" s="43"/>
      <c r="H162" s="43"/>
      <c r="I162" s="43"/>
      <c r="J162" s="228"/>
      <c r="K162" s="228"/>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95"/>
      <c r="G163" s="43"/>
      <c r="H163" s="43"/>
      <c r="I163" s="43"/>
      <c r="J163" s="228"/>
      <c r="K163" s="228"/>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95"/>
      <c r="G164" s="43"/>
      <c r="H164" s="43"/>
      <c r="I164" s="43"/>
      <c r="J164" s="228"/>
      <c r="K164" s="228"/>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95"/>
      <c r="G165" s="43"/>
      <c r="H165" s="43"/>
      <c r="I165" s="43"/>
      <c r="J165" s="228"/>
      <c r="K165" s="228"/>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95"/>
      <c r="G166" s="43"/>
      <c r="H166" s="43"/>
      <c r="I166" s="43"/>
      <c r="J166" s="228"/>
      <c r="K166" s="228"/>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95"/>
      <c r="G167" s="43"/>
      <c r="H167" s="43"/>
      <c r="I167" s="43"/>
      <c r="J167" s="228"/>
      <c r="K167" s="228"/>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95"/>
      <c r="G168" s="23"/>
      <c r="H168" s="23"/>
      <c r="I168" s="23"/>
      <c r="J168" s="228"/>
      <c r="K168" s="228"/>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95"/>
      <c r="G169" s="43"/>
      <c r="H169" s="43"/>
      <c r="I169" s="43"/>
      <c r="J169" s="228"/>
      <c r="K169" s="228"/>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95"/>
      <c r="G170" s="43"/>
      <c r="H170" s="43"/>
      <c r="I170" s="43"/>
      <c r="J170" s="228"/>
      <c r="K170" s="228"/>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95"/>
      <c r="G171" s="43"/>
      <c r="H171" s="43"/>
      <c r="I171" s="43"/>
      <c r="J171" s="228"/>
      <c r="K171" s="228"/>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95"/>
      <c r="G172" s="43"/>
      <c r="H172" s="43"/>
      <c r="I172" s="43"/>
      <c r="J172" s="228"/>
      <c r="K172" s="228"/>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95"/>
      <c r="G173" s="23"/>
      <c r="H173" s="23"/>
      <c r="I173" s="23"/>
      <c r="J173" s="228"/>
      <c r="K173" s="228"/>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95"/>
      <c r="G174" s="23"/>
      <c r="H174" s="23"/>
      <c r="I174" s="23"/>
      <c r="J174" s="228"/>
      <c r="K174" s="228"/>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95"/>
      <c r="G175" s="23"/>
      <c r="H175" s="23"/>
      <c r="I175" s="23"/>
      <c r="J175" s="228"/>
      <c r="K175" s="228"/>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95"/>
      <c r="G176" s="23"/>
      <c r="H176" s="23"/>
      <c r="I176" s="23"/>
      <c r="J176" s="228"/>
      <c r="K176" s="228"/>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95"/>
      <c r="G177" s="23"/>
      <c r="H177" s="23"/>
      <c r="I177" s="23"/>
      <c r="J177" s="228"/>
      <c r="K177" s="228"/>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95"/>
      <c r="G178" s="23"/>
      <c r="H178" s="23"/>
      <c r="I178" s="23"/>
      <c r="J178" s="228"/>
      <c r="K178" s="228"/>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95"/>
      <c r="G179" s="23"/>
      <c r="H179" s="23"/>
      <c r="I179" s="23"/>
      <c r="J179" s="228"/>
      <c r="K179" s="228"/>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95"/>
      <c r="G180" s="23"/>
      <c r="H180" s="23"/>
      <c r="I180" s="23"/>
      <c r="J180" s="228"/>
      <c r="K180" s="228"/>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95"/>
      <c r="G181" s="23"/>
      <c r="H181" s="23"/>
      <c r="I181" s="23"/>
      <c r="J181" s="228"/>
      <c r="K181" s="228"/>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95"/>
      <c r="G182" s="23"/>
      <c r="H182" s="23"/>
      <c r="I182" s="23"/>
      <c r="J182" s="228"/>
      <c r="K182" s="228"/>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95"/>
      <c r="G183" s="23"/>
      <c r="H183" s="23"/>
      <c r="I183" s="23"/>
      <c r="J183" s="228"/>
      <c r="K183" s="228"/>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95"/>
      <c r="G184" s="23"/>
      <c r="H184" s="23"/>
      <c r="I184" s="23"/>
      <c r="J184" s="228"/>
      <c r="K184" s="228"/>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95"/>
      <c r="G185" s="23"/>
      <c r="H185" s="23"/>
      <c r="I185" s="23"/>
      <c r="J185" s="228"/>
      <c r="K185" s="228"/>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95"/>
      <c r="G186" s="23"/>
      <c r="H186" s="23"/>
      <c r="I186" s="23"/>
      <c r="J186" s="228"/>
      <c r="K186" s="228"/>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95"/>
      <c r="G187" s="43"/>
      <c r="H187" s="43"/>
      <c r="I187" s="43"/>
      <c r="J187" s="228"/>
      <c r="K187" s="228"/>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95"/>
      <c r="G188" s="43"/>
      <c r="H188" s="43"/>
      <c r="I188" s="43"/>
      <c r="J188" s="228"/>
      <c r="K188" s="228"/>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95"/>
      <c r="G189" s="43"/>
      <c r="H189" s="43"/>
      <c r="I189" s="43"/>
      <c r="J189" s="228"/>
      <c r="K189" s="228"/>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95"/>
      <c r="G190" s="43"/>
      <c r="H190" s="43"/>
      <c r="I190" s="43"/>
      <c r="J190" s="228"/>
      <c r="K190" s="228"/>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95"/>
      <c r="G191" s="43"/>
      <c r="H191" s="43"/>
      <c r="I191" s="43"/>
      <c r="J191" s="228"/>
      <c r="K191" s="228"/>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95"/>
      <c r="G192" s="43"/>
      <c r="H192" s="43"/>
      <c r="I192" s="43"/>
      <c r="J192" s="228"/>
      <c r="K192" s="228"/>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95"/>
      <c r="G193" s="43"/>
      <c r="H193" s="43"/>
      <c r="I193" s="43"/>
      <c r="J193" s="228"/>
      <c r="K193" s="228"/>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95"/>
      <c r="G194" s="43"/>
      <c r="H194" s="43"/>
      <c r="I194" s="43"/>
      <c r="J194" s="228"/>
      <c r="K194" s="228"/>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95"/>
      <c r="G195" s="43"/>
      <c r="H195" s="43"/>
      <c r="I195" s="43"/>
      <c r="J195" s="228"/>
      <c r="K195" s="228"/>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D608" s="21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207" priority="47" operator="containsText" text="Não Pago">
      <formula>NOT(ISERROR(SEARCH("Não Pago",L34)))</formula>
    </cfRule>
    <cfRule type="containsText" dxfId="206" priority="48" operator="containsText" text="Pago">
      <formula>NOT(ISERROR(SEARCH("Pago",L34)))</formula>
    </cfRule>
  </conditionalFormatting>
  <conditionalFormatting sqref="L122:L605">
    <cfRule type="containsText" dxfId="205" priority="60" operator="containsText" text="Não Pago">
      <formula>NOT(ISERROR(SEARCH("Não Pago",L122)))</formula>
    </cfRule>
    <cfRule type="containsText" dxfId="204" priority="61" operator="containsText" text="Pago">
      <formula>NOT(ISERROR(SEARCH("Pago",L122)))</formula>
    </cfRule>
  </conditionalFormatting>
  <conditionalFormatting sqref="L21:L121">
    <cfRule type="containsText" dxfId="203" priority="58" operator="containsText" text="Não Pago">
      <formula>NOT(ISERROR(SEARCH("Não Pago",L21)))</formula>
    </cfRule>
    <cfRule type="containsText" dxfId="202" priority="59" operator="containsText" text="Pago">
      <formula>NOT(ISERROR(SEARCH("Pago",L21)))</formula>
    </cfRule>
  </conditionalFormatting>
  <conditionalFormatting sqref="L5:L19">
    <cfRule type="containsText" dxfId="201" priority="56" operator="containsText" text="Não Pago">
      <formula>NOT(ISERROR(SEARCH("Não Pago",L5)))</formula>
    </cfRule>
    <cfRule type="containsText" dxfId="200" priority="57" operator="containsText" text="Pago">
      <formula>NOT(ISERROR(SEARCH("Pago",L5)))</formula>
    </cfRule>
  </conditionalFormatting>
  <conditionalFormatting sqref="L20">
    <cfRule type="containsText" dxfId="199" priority="54" operator="containsText" text="Não Pago">
      <formula>NOT(ISERROR(SEARCH("Não Pago",L20)))</formula>
    </cfRule>
    <cfRule type="containsText" dxfId="198" priority="55" operator="containsText" text="Pago">
      <formula>NOT(ISERROR(SEARCH("Pago",L20)))</formula>
    </cfRule>
  </conditionalFormatting>
  <conditionalFormatting sqref="L5:L187">
    <cfRule type="cellIs" dxfId="197" priority="53" operator="equal">
      <formula>"Realizado"</formula>
    </cfRule>
  </conditionalFormatting>
  <conditionalFormatting sqref="L22">
    <cfRule type="containsText" dxfId="196" priority="51" operator="containsText" text="Não Pago">
      <formula>NOT(ISERROR(SEARCH("Não Pago",L22)))</formula>
    </cfRule>
    <cfRule type="containsText" dxfId="195" priority="52" operator="containsText" text="Pago">
      <formula>NOT(ISERROR(SEARCH("Pago",L22)))</formula>
    </cfRule>
  </conditionalFormatting>
  <conditionalFormatting sqref="L27">
    <cfRule type="containsText" dxfId="194" priority="49" operator="containsText" text="Não Pago">
      <formula>NOT(ISERROR(SEARCH("Não Pago",L27)))</formula>
    </cfRule>
    <cfRule type="containsText" dxfId="193" priority="50" operator="containsText" text="Pago">
      <formula>NOT(ISERROR(SEARCH("Pago",L27)))</formula>
    </cfRule>
  </conditionalFormatting>
  <conditionalFormatting sqref="N5:N605">
    <cfRule type="cellIs" dxfId="192" priority="45" operator="greaterThan">
      <formula>0</formula>
    </cfRule>
    <cfRule type="cellIs" dxfId="191" priority="46" operator="lessThan">
      <formula>0</formula>
    </cfRule>
  </conditionalFormatting>
  <conditionalFormatting sqref="E21:E586 E603:E605">
    <cfRule type="containsText" dxfId="190" priority="40" operator="containsText" text="Despesa">
      <formula>NOT(ISERROR(SEARCH("Despesa",E21)))</formula>
    </cfRule>
    <cfRule type="containsText" dxfId="189" priority="41" operator="containsText" text="Receita">
      <formula>NOT(ISERROR(SEARCH("Receita",E21)))</formula>
    </cfRule>
  </conditionalFormatting>
  <conditionalFormatting sqref="E21:E586 E603:E605">
    <cfRule type="expression" dxfId="188" priority="42" stopIfTrue="1">
      <formula>NOT(ISERROR(SEARCH("Investimentos",E21)))</formula>
    </cfRule>
  </conditionalFormatting>
  <conditionalFormatting sqref="E5:E605">
    <cfRule type="containsText" dxfId="187" priority="29" operator="containsText" text="INVESTIMENTOS">
      <formula>NOT(ISERROR(SEARCH("INVESTIMENTOS",E5)))</formula>
    </cfRule>
    <cfRule type="containsText" dxfId="186" priority="30" operator="containsText" text="DESPESAS DE MARKETING">
      <formula>NOT(ISERROR(SEARCH("DESPESAS DE MARKETING",E5)))</formula>
    </cfRule>
    <cfRule type="containsText" dxfId="185" priority="31" operator="containsText" text="DESPESAS NÃO OPERACIONAIS">
      <formula>NOT(ISERROR(SEARCH("DESPESAS NÃO OPERACIONAIS",E5)))</formula>
    </cfRule>
    <cfRule type="containsText" dxfId="184" priority="32" operator="containsText" text="DESPESAS COM RH">
      <formula>NOT(ISERROR(SEARCH("DESPESAS COM RH",E5)))</formula>
    </cfRule>
    <cfRule type="containsText" dxfId="183" priority="33" operator="containsText" text="DESPESAS COM SERVIÇOS">
      <formula>NOT(ISERROR(SEARCH("DESPESAS COM SERVIÇOS",E5)))</formula>
    </cfRule>
    <cfRule type="containsText" dxfId="182" priority="34" operator="containsText" text="DESPESAS COM PRODUTOS">
      <formula>NOT(ISERROR(SEARCH("DESPESAS COM PRODUTOS",E5)))</formula>
    </cfRule>
    <cfRule type="containsText" dxfId="181" priority="35" operator="containsText" text="IMPOSTOS">
      <formula>NOT(ISERROR(SEARCH("IMPOSTOS",E5)))</formula>
    </cfRule>
    <cfRule type="containsText" dxfId="180" priority="38" operator="containsText" text="Despesa">
      <formula>NOT(ISERROR(SEARCH("Despesa",E5)))</formula>
    </cfRule>
    <cfRule type="containsText" dxfId="179" priority="39" operator="containsText" text="Receita">
      <formula>NOT(ISERROR(SEARCH("Receita",E5)))</formula>
    </cfRule>
  </conditionalFormatting>
  <conditionalFormatting sqref="E5:E605">
    <cfRule type="expression" dxfId="178" priority="43" stopIfTrue="1">
      <formula>NOT(ISERROR(SEARCH("Investimentos",E5)))</formula>
    </cfRule>
  </conditionalFormatting>
  <conditionalFormatting sqref="E20 E602">
    <cfRule type="containsText" dxfId="177" priority="36" operator="containsText" text="Despesa">
      <formula>NOT(ISERROR(SEARCH("Despesa",E20)))</formula>
    </cfRule>
    <cfRule type="containsText" dxfId="176" priority="37" operator="containsText" text="Receita">
      <formula>NOT(ISERROR(SEARCH("Receita",E20)))</formula>
    </cfRule>
  </conditionalFormatting>
  <conditionalFormatting sqref="E20 E602">
    <cfRule type="expression" dxfId="175" priority="44" stopIfTrue="1">
      <formula>NOT(ISERROR(SEARCH("Investimentos",E20)))</formula>
    </cfRule>
  </conditionalFormatting>
  <conditionalFormatting sqref="Q7:Q8">
    <cfRule type="cellIs" dxfId="174" priority="7" operator="greaterThan">
      <formula>0</formula>
    </cfRule>
  </conditionalFormatting>
  <conditionalFormatting sqref="Q9:Q10">
    <cfRule type="cellIs" dxfId="173" priority="6" operator="greaterThan">
      <formula>0</formula>
    </cfRule>
  </conditionalFormatting>
  <conditionalFormatting sqref="Q11:Q12">
    <cfRule type="cellIs" dxfId="172" priority="4" operator="greaterThan">
      <formula>0</formula>
    </cfRule>
    <cfRule type="cellIs" dxfId="171" priority="5" operator="lessThan">
      <formula>0</formula>
    </cfRule>
  </conditionalFormatting>
  <conditionalFormatting sqref="Q13:Q14">
    <cfRule type="cellIs" dxfId="170" priority="2" operator="lessThan">
      <formula>0</formula>
    </cfRule>
    <cfRule type="cellIs" dxfId="169" priority="3" operator="greaterThan">
      <formula>0</formula>
    </cfRule>
  </conditionalFormatting>
  <conditionalFormatting sqref="Q5:Q6">
    <cfRule type="cellIs" dxfId="168" priority="1" operator="greaterThan">
      <formula>0</formula>
    </cfRule>
  </conditionalFormatting>
  <dataValidations count="6">
    <dataValidation type="list" allowBlank="1" showInputMessage="1" showErrorMessage="1" sqref="L188:L605" xr:uid="{C43BDA6D-431F-4832-BE84-12CB53DD247D}">
      <formula1>"Pago,Não Pago"</formula1>
    </dataValidation>
    <dataValidation type="list" allowBlank="1" showInputMessage="1" showErrorMessage="1" sqref="G5:H605" xr:uid="{1660C771-6471-4672-9DA3-937E889EC220}">
      <formula1>INDIRECT(W5)</formula1>
    </dataValidation>
    <dataValidation type="list" allowBlank="1" showInputMessage="1" showErrorMessage="1" sqref="L5:L187" xr:uid="{B5BCACDB-17E2-47D7-B3E8-9D7FE782E4B4}">
      <formula1>"Pago,Não Pago,Realizado"</formula1>
    </dataValidation>
    <dataValidation type="list" allowBlank="1" showInputMessage="1" showErrorMessage="1" sqref="I1:I1048576" xr:uid="{6B6AB922-CD44-463E-A255-25E907321CB4}">
      <formula1>"Jan,Fev,Mar,Abr,Mai,Jun,Jul,Ago,Set,Out,Nov,Dez"</formula1>
    </dataValidation>
    <dataValidation type="list" allowBlank="1" showInputMessage="1" showErrorMessage="1" sqref="M1:M1048576" xr:uid="{88431E0F-0433-422C-8280-45F90753332D}">
      <formula1>"Sim,Não"</formula1>
    </dataValidation>
    <dataValidation type="list" allowBlank="1" showInputMessage="1" showErrorMessage="1" sqref="E2:E3" xr:uid="{929A7B05-980E-4F44-97AF-FB8C3FEC1FD3}">
      <formula1>$E$12:$E$34</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7C2E99D-40E9-4E84-A69E-053541226603}">
          <x14:formula1>
            <xm:f>'Configurações Básicas'!$E$12:$E$33</xm:f>
          </x14:formula1>
          <xm:sqref>E5:E1048576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425781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23"/>
      <c r="H5" s="23"/>
      <c r="I5" s="23"/>
      <c r="J5" s="228"/>
      <c r="K5" s="228"/>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127</v>
      </c>
      <c r="Q5" s="267">
        <f>Set!Q13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43"/>
      <c r="E6" s="43"/>
      <c r="F6" s="195"/>
      <c r="G6" s="23"/>
      <c r="H6" s="23"/>
      <c r="I6" s="23"/>
      <c r="J6" s="228"/>
      <c r="K6" s="228"/>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228"/>
      <c r="K7" s="228"/>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43"/>
      <c r="E8" s="43"/>
      <c r="F8" s="195"/>
      <c r="G8" s="23"/>
      <c r="H8" s="23"/>
      <c r="I8" s="23"/>
      <c r="J8" s="228"/>
      <c r="K8" s="228"/>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228"/>
      <c r="K9" s="228"/>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228"/>
      <c r="K10" s="228"/>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228"/>
      <c r="K11" s="228"/>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228"/>
      <c r="K12" s="228"/>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228"/>
      <c r="K13" s="228"/>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228"/>
      <c r="K14" s="228"/>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228"/>
      <c r="K15" s="228"/>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228"/>
      <c r="K16" s="228"/>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228"/>
      <c r="K17" s="228"/>
      <c r="L17" s="122"/>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228"/>
      <c r="K18" s="228"/>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228"/>
      <c r="K19" s="228"/>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228"/>
      <c r="K20" s="228"/>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228"/>
      <c r="K21" s="228"/>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228"/>
      <c r="K22" s="228"/>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228"/>
      <c r="K23" s="228"/>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228"/>
      <c r="K24" s="228"/>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228"/>
      <c r="K25" s="228"/>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228"/>
      <c r="K26" s="228"/>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228"/>
      <c r="K27" s="228"/>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228"/>
      <c r="K28" s="228"/>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228"/>
      <c r="K29" s="228"/>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228"/>
      <c r="K30" s="228"/>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228"/>
      <c r="K31" s="228"/>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228"/>
      <c r="K32" s="228"/>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228"/>
      <c r="K33" s="228"/>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228"/>
      <c r="K34" s="228"/>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228"/>
      <c r="K35" s="228"/>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228"/>
      <c r="K36" s="228"/>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228"/>
      <c r="K37" s="228"/>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228"/>
      <c r="K38" s="228"/>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228"/>
      <c r="K39" s="228"/>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228"/>
      <c r="K40" s="228"/>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228"/>
      <c r="K41" s="228"/>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228"/>
      <c r="K42" s="228"/>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228"/>
      <c r="K43" s="228"/>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228"/>
      <c r="K44" s="228"/>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228"/>
      <c r="K45" s="228"/>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228"/>
      <c r="K46" s="228"/>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228"/>
      <c r="K47" s="228"/>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228"/>
      <c r="K48" s="228"/>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228"/>
      <c r="K55" s="228"/>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D607" s="215"/>
      <c r="F607" s="19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167" priority="34" operator="containsText" text="Não Pago">
      <formula>NOT(ISERROR(SEARCH("Não Pago",L34)))</formula>
    </cfRule>
    <cfRule type="containsText" dxfId="166" priority="35" operator="containsText" text="Pago">
      <formula>NOT(ISERROR(SEARCH("Pago",L34)))</formula>
    </cfRule>
  </conditionalFormatting>
  <conditionalFormatting sqref="L122:L605">
    <cfRule type="containsText" dxfId="165" priority="47" operator="containsText" text="Não Pago">
      <formula>NOT(ISERROR(SEARCH("Não Pago",L122)))</formula>
    </cfRule>
    <cfRule type="containsText" dxfId="164" priority="48" operator="containsText" text="Pago">
      <formula>NOT(ISERROR(SEARCH("Pago",L122)))</formula>
    </cfRule>
  </conditionalFormatting>
  <conditionalFormatting sqref="L21:L121">
    <cfRule type="containsText" dxfId="163" priority="45" operator="containsText" text="Não Pago">
      <formula>NOT(ISERROR(SEARCH("Não Pago",L21)))</formula>
    </cfRule>
    <cfRule type="containsText" dxfId="162" priority="46" operator="containsText" text="Pago">
      <formula>NOT(ISERROR(SEARCH("Pago",L21)))</formula>
    </cfRule>
  </conditionalFormatting>
  <conditionalFormatting sqref="L5:L19">
    <cfRule type="containsText" dxfId="161" priority="43" operator="containsText" text="Não Pago">
      <formula>NOT(ISERROR(SEARCH("Não Pago",L5)))</formula>
    </cfRule>
    <cfRule type="containsText" dxfId="160" priority="44" operator="containsText" text="Pago">
      <formula>NOT(ISERROR(SEARCH("Pago",L5)))</formula>
    </cfRule>
  </conditionalFormatting>
  <conditionalFormatting sqref="L20">
    <cfRule type="containsText" dxfId="159" priority="41" operator="containsText" text="Não Pago">
      <formula>NOT(ISERROR(SEARCH("Não Pago",L20)))</formula>
    </cfRule>
    <cfRule type="containsText" dxfId="158" priority="42" operator="containsText" text="Pago">
      <formula>NOT(ISERROR(SEARCH("Pago",L20)))</formula>
    </cfRule>
  </conditionalFormatting>
  <conditionalFormatting sqref="L5:L187">
    <cfRule type="cellIs" dxfId="157" priority="40" operator="equal">
      <formula>"Realizado"</formula>
    </cfRule>
  </conditionalFormatting>
  <conditionalFormatting sqref="L22">
    <cfRule type="containsText" dxfId="156" priority="38" operator="containsText" text="Não Pago">
      <formula>NOT(ISERROR(SEARCH("Não Pago",L22)))</formula>
    </cfRule>
    <cfRule type="containsText" dxfId="155" priority="39" operator="containsText" text="Pago">
      <formula>NOT(ISERROR(SEARCH("Pago",L22)))</formula>
    </cfRule>
  </conditionalFormatting>
  <conditionalFormatting sqref="L27">
    <cfRule type="containsText" dxfId="154" priority="36" operator="containsText" text="Não Pago">
      <formula>NOT(ISERROR(SEARCH("Não Pago",L27)))</formula>
    </cfRule>
    <cfRule type="containsText" dxfId="153" priority="37" operator="containsText" text="Pago">
      <formula>NOT(ISERROR(SEARCH("Pago",L27)))</formula>
    </cfRule>
  </conditionalFormatting>
  <conditionalFormatting sqref="N5:N605">
    <cfRule type="cellIs" dxfId="152" priority="32" operator="greaterThan">
      <formula>0</formula>
    </cfRule>
    <cfRule type="cellIs" dxfId="151" priority="33" operator="lessThan">
      <formula>0</formula>
    </cfRule>
  </conditionalFormatting>
  <conditionalFormatting sqref="E21:E586 E603:E605">
    <cfRule type="containsText" dxfId="150" priority="27" operator="containsText" text="Despesa">
      <formula>NOT(ISERROR(SEARCH("Despesa",E21)))</formula>
    </cfRule>
    <cfRule type="containsText" dxfId="149" priority="28" operator="containsText" text="Receita">
      <formula>NOT(ISERROR(SEARCH("Receita",E21)))</formula>
    </cfRule>
  </conditionalFormatting>
  <conditionalFormatting sqref="E21:E586 E603:E605">
    <cfRule type="expression" dxfId="148" priority="29" stopIfTrue="1">
      <formula>NOT(ISERROR(SEARCH("Investimentos",E21)))</formula>
    </cfRule>
  </conditionalFormatting>
  <conditionalFormatting sqref="E5:E605">
    <cfRule type="containsText" dxfId="147" priority="16" operator="containsText" text="INVESTIMENTOS">
      <formula>NOT(ISERROR(SEARCH("INVESTIMENTOS",E5)))</formula>
    </cfRule>
    <cfRule type="containsText" dxfId="146" priority="17" operator="containsText" text="DESPESAS DE MARKETING">
      <formula>NOT(ISERROR(SEARCH("DESPESAS DE MARKETING",E5)))</formula>
    </cfRule>
    <cfRule type="containsText" dxfId="145" priority="18" operator="containsText" text="DESPESAS NÃO OPERACIONAIS">
      <formula>NOT(ISERROR(SEARCH("DESPESAS NÃO OPERACIONAIS",E5)))</formula>
    </cfRule>
    <cfRule type="containsText" dxfId="144" priority="19" operator="containsText" text="DESPESAS COM RH">
      <formula>NOT(ISERROR(SEARCH("DESPESAS COM RH",E5)))</formula>
    </cfRule>
    <cfRule type="containsText" dxfId="143" priority="20" operator="containsText" text="DESPESAS COM SERVIÇOS">
      <formula>NOT(ISERROR(SEARCH("DESPESAS COM SERVIÇOS",E5)))</formula>
    </cfRule>
    <cfRule type="containsText" dxfId="142" priority="21" operator="containsText" text="DESPESAS COM PRODUTOS">
      <formula>NOT(ISERROR(SEARCH("DESPESAS COM PRODUTOS",E5)))</formula>
    </cfRule>
    <cfRule type="containsText" dxfId="141" priority="22" operator="containsText" text="IMPOSTOS">
      <formula>NOT(ISERROR(SEARCH("IMPOSTOS",E5)))</formula>
    </cfRule>
    <cfRule type="containsText" dxfId="140" priority="25" operator="containsText" text="Despesa">
      <formula>NOT(ISERROR(SEARCH("Despesa",E5)))</formula>
    </cfRule>
    <cfRule type="containsText" dxfId="139" priority="26" operator="containsText" text="Receita">
      <formula>NOT(ISERROR(SEARCH("Receita",E5)))</formula>
    </cfRule>
  </conditionalFormatting>
  <conditionalFormatting sqref="E5:E605">
    <cfRule type="expression" dxfId="138" priority="30" stopIfTrue="1">
      <formula>NOT(ISERROR(SEARCH("Investimentos",E5)))</formula>
    </cfRule>
  </conditionalFormatting>
  <conditionalFormatting sqref="E20 E602">
    <cfRule type="containsText" dxfId="137" priority="23" operator="containsText" text="Despesa">
      <formula>NOT(ISERROR(SEARCH("Despesa",E20)))</formula>
    </cfRule>
    <cfRule type="containsText" dxfId="136" priority="24" operator="containsText" text="Receita">
      <formula>NOT(ISERROR(SEARCH("Receita",E20)))</formula>
    </cfRule>
  </conditionalFormatting>
  <conditionalFormatting sqref="E20 E602">
    <cfRule type="expression" dxfId="135" priority="31" stopIfTrue="1">
      <formula>NOT(ISERROR(SEARCH("Investimentos",E20)))</formula>
    </cfRule>
  </conditionalFormatting>
  <conditionalFormatting sqref="Q7:Q8">
    <cfRule type="cellIs" dxfId="134" priority="7" operator="greaterThan">
      <formula>0</formula>
    </cfRule>
  </conditionalFormatting>
  <conditionalFormatting sqref="Q9:Q10">
    <cfRule type="cellIs" dxfId="133" priority="6" operator="greaterThan">
      <formula>0</formula>
    </cfRule>
  </conditionalFormatting>
  <conditionalFormatting sqref="Q11:Q12">
    <cfRule type="cellIs" dxfId="132" priority="4" operator="greaterThan">
      <formula>0</formula>
    </cfRule>
    <cfRule type="cellIs" dxfId="131" priority="5" operator="lessThan">
      <formula>0</formula>
    </cfRule>
  </conditionalFormatting>
  <conditionalFormatting sqref="Q13:Q14">
    <cfRule type="cellIs" dxfId="130" priority="2" operator="lessThan">
      <formula>0</formula>
    </cfRule>
    <cfRule type="cellIs" dxfId="129" priority="3" operator="greaterThan">
      <formula>0</formula>
    </cfRule>
  </conditionalFormatting>
  <conditionalFormatting sqref="Q5:Q6">
    <cfRule type="cellIs" dxfId="128" priority="1" operator="greaterThan">
      <formula>0</formula>
    </cfRule>
  </conditionalFormatting>
  <dataValidations count="6">
    <dataValidation type="list" allowBlank="1" showInputMessage="1" showErrorMessage="1" sqref="L188:L605" xr:uid="{C0CFB9A0-1DE6-4E0B-86EA-6CA4B049CEB4}">
      <formula1>"Pago,Não Pago"</formula1>
    </dataValidation>
    <dataValidation type="list" allowBlank="1" showInputMessage="1" showErrorMessage="1" sqref="G5:H605" xr:uid="{CAF6D846-D720-4AC9-A810-50C49F07C07C}">
      <formula1>INDIRECT(W5)</formula1>
    </dataValidation>
    <dataValidation type="list" allowBlank="1" showInputMessage="1" showErrorMessage="1" sqref="L5:L187" xr:uid="{003EE6DC-48B5-418F-A59B-8F4F7D2F83CE}">
      <formula1>"Pago,Não Pago,Realizado"</formula1>
    </dataValidation>
    <dataValidation type="list" allowBlank="1" showInputMessage="1" showErrorMessage="1" sqref="I1:I1048576" xr:uid="{DF03E184-1914-47BF-BE17-23FB57E253A1}">
      <formula1>"Jan,Fev,Mar,Abr,Mai,Jun,Jul,Ago,Set,Out,Nov,Dez"</formula1>
    </dataValidation>
    <dataValidation type="list" allowBlank="1" showInputMessage="1" showErrorMessage="1" sqref="M1:M1048576" xr:uid="{186B3A3B-3860-4B56-BDDB-6F1906EC1208}">
      <formula1>"Sim,Não"</formula1>
    </dataValidation>
    <dataValidation type="list" allowBlank="1" showInputMessage="1" showErrorMessage="1" sqref="E2:E3" xr:uid="{A085AF25-A4BE-42EE-8FF9-521195CDFBE9}">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7F5ACE6-AC00-44B0-AC61-AB6BAC153550}">
          <x14:formula1>
            <xm:f>'Configurações Básicas'!$E$12:$E$33</xm:f>
          </x14:formula1>
          <xm:sqref>E5:E1048576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28515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09"/>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104"/>
      <c r="K2" s="104"/>
      <c r="L2" s="104"/>
      <c r="M2" s="104"/>
      <c r="N2" s="104"/>
      <c r="O2" s="104"/>
      <c r="P2" s="104"/>
      <c r="Q2" s="104"/>
      <c r="S2" s="107"/>
      <c r="T2" s="107"/>
      <c r="U2" s="107"/>
      <c r="V2" s="107"/>
      <c r="W2" s="108"/>
      <c r="X2" s="105"/>
    </row>
    <row r="3" spans="1:24" ht="39.75"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23"/>
      <c r="H5" s="23"/>
      <c r="I5" s="23"/>
      <c r="J5" s="196"/>
      <c r="K5" s="196"/>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128</v>
      </c>
      <c r="Q5" s="267">
        <f>Out!Q13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138"/>
      <c r="E6" s="43"/>
      <c r="F6" s="195"/>
      <c r="G6" s="23"/>
      <c r="H6" s="23"/>
      <c r="I6" s="23"/>
      <c r="J6" s="196"/>
      <c r="K6" s="196"/>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12"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196"/>
      <c r="K7" s="196"/>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12" t="e">
        <f t="shared" si="3"/>
        <v>#N/A</v>
      </c>
      <c r="W7" s="239" t="e">
        <f>VLOOKUP(E7,'PC Receitas'!$AZ$4:$BB$23,3,FALSE)</f>
        <v>#N/A</v>
      </c>
    </row>
    <row r="8" spans="1:24" ht="19.5" customHeight="1" thickTop="1" thickBot="1" x14ac:dyDescent="0.3">
      <c r="A8" s="209"/>
      <c r="C8" s="43"/>
      <c r="D8" s="43"/>
      <c r="E8" s="43"/>
      <c r="F8" s="195"/>
      <c r="G8" s="23"/>
      <c r="H8" s="23"/>
      <c r="I8" s="23"/>
      <c r="J8" s="196"/>
      <c r="K8" s="196"/>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196"/>
      <c r="K9" s="196"/>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196"/>
      <c r="K10" s="196"/>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196"/>
      <c r="K11" s="196"/>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196"/>
      <c r="K12" s="196"/>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196"/>
      <c r="K13" s="196"/>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196"/>
      <c r="K14" s="196"/>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196"/>
      <c r="K15" s="196"/>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196"/>
      <c r="K16" s="196"/>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196"/>
      <c r="K17" s="196"/>
      <c r="L17" s="122"/>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196"/>
      <c r="K18" s="196"/>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196"/>
      <c r="K19" s="196"/>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196"/>
      <c r="K20" s="196"/>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196"/>
      <c r="K21" s="196"/>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196"/>
      <c r="K22" s="196"/>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196"/>
      <c r="K23" s="196"/>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196"/>
      <c r="K24" s="196"/>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196"/>
      <c r="K25" s="196"/>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196"/>
      <c r="K26" s="196"/>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196"/>
      <c r="K27" s="196"/>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196"/>
      <c r="K28" s="196"/>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196"/>
      <c r="K29" s="196"/>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196"/>
      <c r="K30" s="196"/>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196"/>
      <c r="K31" s="196"/>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196"/>
      <c r="K32" s="196"/>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196"/>
      <c r="K33" s="196"/>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196"/>
      <c r="K34" s="196"/>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196"/>
      <c r="K35" s="196"/>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196"/>
      <c r="K36" s="196"/>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196"/>
      <c r="K37" s="196"/>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196"/>
      <c r="K38" s="196"/>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196"/>
      <c r="K39" s="196"/>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196"/>
      <c r="K40" s="196"/>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196"/>
      <c r="K41" s="196"/>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196"/>
      <c r="K42" s="196"/>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196"/>
      <c r="K43" s="196"/>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196"/>
      <c r="K44" s="196"/>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196"/>
      <c r="K45" s="196"/>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196"/>
      <c r="K46" s="196"/>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196"/>
      <c r="K47" s="196"/>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196"/>
      <c r="K48" s="196"/>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196"/>
      <c r="K49" s="196"/>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196"/>
      <c r="K50" s="196"/>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196"/>
      <c r="K51" s="196"/>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196"/>
      <c r="K52" s="196"/>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196"/>
      <c r="K53" s="196"/>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196"/>
      <c r="K54" s="196"/>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196"/>
      <c r="K55" s="196"/>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196"/>
      <c r="K56" s="196"/>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196"/>
      <c r="K57" s="196"/>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196"/>
      <c r="K58" s="196"/>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196"/>
      <c r="K59" s="196"/>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196"/>
      <c r="K60" s="196"/>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196"/>
      <c r="K61" s="196"/>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196"/>
      <c r="K62" s="196"/>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196"/>
      <c r="K63" s="196"/>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196"/>
      <c r="K64" s="196"/>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196"/>
      <c r="K65" s="196"/>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196"/>
      <c r="K66" s="196"/>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196"/>
      <c r="K67" s="196"/>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196"/>
      <c r="K68" s="196"/>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196"/>
      <c r="K69" s="196"/>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196"/>
      <c r="K70" s="196"/>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196"/>
      <c r="K71" s="196"/>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196"/>
      <c r="K72" s="196"/>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196"/>
      <c r="K73" s="196"/>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196"/>
      <c r="K74" s="196"/>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196"/>
      <c r="K75" s="196"/>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196"/>
      <c r="K76" s="196"/>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196"/>
      <c r="K77" s="196"/>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196"/>
      <c r="K78" s="196"/>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196"/>
      <c r="K79" s="196"/>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196"/>
      <c r="K80" s="196"/>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196"/>
      <c r="K81" s="196"/>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196"/>
      <c r="K82" s="196"/>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196"/>
      <c r="K83" s="196"/>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196"/>
      <c r="K84" s="196"/>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196"/>
      <c r="K85" s="196"/>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196"/>
      <c r="K86" s="196"/>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196"/>
      <c r="K87" s="196"/>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196"/>
      <c r="K88" s="196"/>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196"/>
      <c r="K89" s="196"/>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196"/>
      <c r="K90" s="196"/>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196"/>
      <c r="K91" s="196"/>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196"/>
      <c r="K92" s="196"/>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196"/>
      <c r="K93" s="196"/>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196"/>
      <c r="K94" s="196"/>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196"/>
      <c r="K95" s="196"/>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196"/>
      <c r="K96" s="196"/>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196"/>
      <c r="K97" s="196"/>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196"/>
      <c r="K98" s="196"/>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196"/>
      <c r="K99" s="196"/>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196"/>
      <c r="K100" s="196"/>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196"/>
      <c r="K101" s="196"/>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196"/>
      <c r="K102" s="196"/>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196"/>
      <c r="K103" s="196"/>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196"/>
      <c r="K104" s="196"/>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196"/>
      <c r="K105" s="196"/>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196"/>
      <c r="K106" s="196"/>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196"/>
      <c r="K107" s="196"/>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196"/>
      <c r="K108" s="196"/>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196"/>
      <c r="K109" s="196"/>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196"/>
      <c r="K110" s="196"/>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196"/>
      <c r="K111" s="196"/>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196"/>
      <c r="K112" s="196"/>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196"/>
      <c r="K113" s="196"/>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196"/>
      <c r="K114" s="196"/>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196"/>
      <c r="K115" s="196"/>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196"/>
      <c r="K116" s="196"/>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196"/>
      <c r="K117" s="196"/>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196"/>
      <c r="K118" s="196"/>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196"/>
      <c r="K119" s="196"/>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196"/>
      <c r="K120" s="196"/>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196"/>
      <c r="K121" s="196"/>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196"/>
      <c r="K122" s="196"/>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196"/>
      <c r="K123" s="196"/>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196"/>
      <c r="K124" s="196"/>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196"/>
      <c r="K125" s="196"/>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196"/>
      <c r="K126" s="196"/>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196"/>
      <c r="K127" s="196"/>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196"/>
      <c r="K128" s="196"/>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196"/>
      <c r="K129" s="196"/>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196"/>
      <c r="K130" s="196"/>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196"/>
      <c r="K131" s="196"/>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196"/>
      <c r="K132" s="196"/>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196"/>
      <c r="K133" s="196"/>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196"/>
      <c r="K134" s="196"/>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196"/>
      <c r="K135" s="196"/>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196"/>
      <c r="K136" s="196"/>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196"/>
      <c r="K137" s="196"/>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196"/>
      <c r="K138" s="196"/>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196"/>
      <c r="K139" s="196"/>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196"/>
      <c r="K140" s="196"/>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196"/>
      <c r="K141" s="196"/>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196"/>
      <c r="K142" s="196"/>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196"/>
      <c r="K143" s="196"/>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196"/>
      <c r="K144" s="196"/>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196"/>
      <c r="K145" s="196"/>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196"/>
      <c r="K146" s="196"/>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196"/>
      <c r="K147" s="196"/>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196"/>
      <c r="K148" s="196"/>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196"/>
      <c r="K149" s="196"/>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196"/>
      <c r="K150" s="196"/>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196"/>
      <c r="K151" s="196"/>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196"/>
      <c r="K152" s="196"/>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196"/>
      <c r="K153" s="196"/>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196"/>
      <c r="K154" s="196"/>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196"/>
      <c r="K155" s="196"/>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196"/>
      <c r="K156" s="196"/>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196"/>
      <c r="K157" s="196"/>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196"/>
      <c r="K158" s="196"/>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196"/>
      <c r="K159" s="196"/>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196"/>
      <c r="K160" s="196"/>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196"/>
      <c r="K161" s="196"/>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196"/>
      <c r="K162" s="196"/>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196"/>
      <c r="K163" s="196"/>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196"/>
      <c r="K164" s="196"/>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196"/>
      <c r="K165" s="196"/>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196"/>
      <c r="K166" s="196"/>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196"/>
      <c r="K167" s="196"/>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196"/>
      <c r="K168" s="196"/>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196"/>
      <c r="K169" s="196"/>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196"/>
      <c r="K170" s="196"/>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196"/>
      <c r="K171" s="196"/>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196"/>
      <c r="K172" s="196"/>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196"/>
      <c r="K173" s="196"/>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196"/>
      <c r="K174" s="196"/>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196"/>
      <c r="K175" s="196"/>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196"/>
      <c r="K176" s="196"/>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196"/>
      <c r="K177" s="196"/>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196"/>
      <c r="K178" s="196"/>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196"/>
      <c r="K179" s="196"/>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196"/>
      <c r="K180" s="196"/>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196"/>
      <c r="K181" s="196"/>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196"/>
      <c r="K182" s="196"/>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196"/>
      <c r="K183" s="196"/>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196"/>
      <c r="K184" s="196"/>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196"/>
      <c r="K185" s="196"/>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196"/>
      <c r="K186" s="196"/>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196"/>
      <c r="K187" s="196"/>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196"/>
      <c r="K188" s="196"/>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196"/>
      <c r="K189" s="196"/>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196"/>
      <c r="K190" s="196"/>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196"/>
      <c r="K191" s="196"/>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196"/>
      <c r="K192" s="196"/>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196"/>
      <c r="K193" s="196"/>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196"/>
      <c r="K194" s="196"/>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196"/>
      <c r="K195" s="196"/>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196"/>
      <c r="K196" s="196"/>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196"/>
      <c r="K197" s="196"/>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196"/>
      <c r="K198" s="196"/>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196"/>
      <c r="K199" s="196"/>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196"/>
      <c r="K200" s="196"/>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196"/>
      <c r="K201" s="196"/>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196"/>
      <c r="K202" s="196"/>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196"/>
      <c r="K203" s="196"/>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196"/>
      <c r="K204" s="196"/>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196"/>
      <c r="K205" s="196"/>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196"/>
      <c r="K206" s="196"/>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196"/>
      <c r="K207" s="196"/>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196"/>
      <c r="K208" s="196"/>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196"/>
      <c r="K209" s="196"/>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196"/>
      <c r="K210" s="196"/>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196"/>
      <c r="K211" s="196"/>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196"/>
      <c r="K212" s="196"/>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196"/>
      <c r="K213" s="196"/>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196"/>
      <c r="K214" s="196"/>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196"/>
      <c r="K215" s="196"/>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196"/>
      <c r="K216" s="196"/>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196"/>
      <c r="K217" s="196"/>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196"/>
      <c r="K218" s="196"/>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196"/>
      <c r="K219" s="196"/>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196"/>
      <c r="K220" s="196"/>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196"/>
      <c r="K221" s="196"/>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196"/>
      <c r="K222" s="196"/>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196"/>
      <c r="K223" s="196"/>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196"/>
      <c r="K224" s="196"/>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196"/>
      <c r="K225" s="196"/>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196"/>
      <c r="K226" s="196"/>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196"/>
      <c r="K227" s="196"/>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196"/>
      <c r="K228" s="196"/>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196"/>
      <c r="K229" s="196"/>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196"/>
      <c r="K230" s="196"/>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196"/>
      <c r="K231" s="196"/>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196"/>
      <c r="K232" s="196"/>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196"/>
      <c r="K233" s="196"/>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196"/>
      <c r="K234" s="196"/>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196"/>
      <c r="K235" s="196"/>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196"/>
      <c r="K236" s="196"/>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196"/>
      <c r="K237" s="196"/>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196"/>
      <c r="K238" s="196"/>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196"/>
      <c r="K239" s="196"/>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196"/>
      <c r="K240" s="196"/>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196"/>
      <c r="K241" s="196"/>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196"/>
      <c r="K242" s="196"/>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196"/>
      <c r="K243" s="196"/>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196"/>
      <c r="K244" s="196"/>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196"/>
      <c r="K245" s="196"/>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196"/>
      <c r="K246" s="196"/>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196"/>
      <c r="K247" s="196"/>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196"/>
      <c r="K248" s="196"/>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196"/>
      <c r="K249" s="196"/>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196"/>
      <c r="K250" s="196"/>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196"/>
      <c r="K251" s="196"/>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196"/>
      <c r="K252" s="196"/>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196"/>
      <c r="K253" s="196"/>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196"/>
      <c r="K254" s="196"/>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196"/>
      <c r="K255" s="196"/>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196"/>
      <c r="K256" s="196"/>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196"/>
      <c r="K257" s="196"/>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196"/>
      <c r="K258" s="196"/>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196"/>
      <c r="K259" s="196"/>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196"/>
      <c r="K260" s="196"/>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196"/>
      <c r="K261" s="196"/>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196"/>
      <c r="K262" s="196"/>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196"/>
      <c r="K263" s="196"/>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196"/>
      <c r="K264" s="196"/>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196"/>
      <c r="K265" s="196"/>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196"/>
      <c r="K266" s="196"/>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196"/>
      <c r="K267" s="196"/>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196"/>
      <c r="K268" s="196"/>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196"/>
      <c r="K269" s="196"/>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196"/>
      <c r="K270" s="196"/>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196"/>
      <c r="K271" s="196"/>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196"/>
      <c r="K272" s="196"/>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196"/>
      <c r="K273" s="196"/>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196"/>
      <c r="K274" s="196"/>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196"/>
      <c r="K275" s="196"/>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196"/>
      <c r="K276" s="196"/>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196"/>
      <c r="K277" s="196"/>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196"/>
      <c r="K278" s="196"/>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196"/>
      <c r="K279" s="196"/>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196"/>
      <c r="K280" s="196"/>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196"/>
      <c r="K281" s="196"/>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196"/>
      <c r="K282" s="196"/>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196"/>
      <c r="K283" s="196"/>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196"/>
      <c r="K284" s="196"/>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196"/>
      <c r="K285" s="196"/>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196"/>
      <c r="K286" s="196"/>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196"/>
      <c r="K287" s="196"/>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196"/>
      <c r="K288" s="196"/>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196"/>
      <c r="K289" s="196"/>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196"/>
      <c r="K290" s="196"/>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196"/>
      <c r="K291" s="196"/>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196"/>
      <c r="K292" s="196"/>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196"/>
      <c r="K293" s="196"/>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196"/>
      <c r="K294" s="196"/>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196"/>
      <c r="K295" s="196"/>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196"/>
      <c r="K296" s="196"/>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196"/>
      <c r="K297" s="196"/>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196"/>
      <c r="K298" s="196"/>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196"/>
      <c r="K299" s="196"/>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196"/>
      <c r="K300" s="196"/>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196"/>
      <c r="K301" s="196"/>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196"/>
      <c r="K302" s="196"/>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196"/>
      <c r="K303" s="196"/>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196"/>
      <c r="K304" s="196"/>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196"/>
      <c r="K305" s="196"/>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196"/>
      <c r="K306" s="196"/>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196"/>
      <c r="K307" s="196"/>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196"/>
      <c r="K308" s="196"/>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196"/>
      <c r="K309" s="196"/>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196"/>
      <c r="K310" s="196"/>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196"/>
      <c r="K311" s="196"/>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196"/>
      <c r="K312" s="196"/>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196"/>
      <c r="K313" s="196"/>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196"/>
      <c r="K314" s="196"/>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196"/>
      <c r="K315" s="196"/>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196"/>
      <c r="K316" s="196"/>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196"/>
      <c r="K317" s="196"/>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196"/>
      <c r="K318" s="196"/>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196"/>
      <c r="K319" s="196"/>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196"/>
      <c r="K320" s="196"/>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196"/>
      <c r="K321" s="196"/>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196"/>
      <c r="K322" s="196"/>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196"/>
      <c r="K323" s="196"/>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196"/>
      <c r="K324" s="196"/>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196"/>
      <c r="K325" s="196"/>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196"/>
      <c r="K326" s="196"/>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196"/>
      <c r="K327" s="196"/>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196"/>
      <c r="K328" s="196"/>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196"/>
      <c r="K329" s="196"/>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196"/>
      <c r="K330" s="196"/>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196"/>
      <c r="K331" s="196"/>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196"/>
      <c r="K332" s="196"/>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196"/>
      <c r="K333" s="196"/>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196"/>
      <c r="K334" s="196"/>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196"/>
      <c r="K335" s="196"/>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196"/>
      <c r="K336" s="196"/>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196"/>
      <c r="K337" s="196"/>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196"/>
      <c r="K338" s="196"/>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196"/>
      <c r="K339" s="196"/>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196"/>
      <c r="K340" s="196"/>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196"/>
      <c r="K341" s="196"/>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196"/>
      <c r="K342" s="196"/>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196"/>
      <c r="K343" s="196"/>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196"/>
      <c r="K344" s="196"/>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196"/>
      <c r="K345" s="196"/>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196"/>
      <c r="K346" s="196"/>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196"/>
      <c r="K347" s="196"/>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196"/>
      <c r="K348" s="196"/>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196"/>
      <c r="K349" s="196"/>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196"/>
      <c r="K350" s="196"/>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196"/>
      <c r="K351" s="196"/>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196"/>
      <c r="K352" s="196"/>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196"/>
      <c r="K353" s="196"/>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196"/>
      <c r="K354" s="196"/>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196"/>
      <c r="K355" s="196"/>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196"/>
      <c r="K356" s="196"/>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196"/>
      <c r="K357" s="196"/>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196"/>
      <c r="K358" s="196"/>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196"/>
      <c r="K359" s="196"/>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196"/>
      <c r="K360" s="196"/>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196"/>
      <c r="K361" s="196"/>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196"/>
      <c r="K362" s="196"/>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196"/>
      <c r="K363" s="196"/>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196"/>
      <c r="K364" s="196"/>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196"/>
      <c r="K365" s="196"/>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196"/>
      <c r="K366" s="196"/>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196"/>
      <c r="K367" s="196"/>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196"/>
      <c r="K368" s="196"/>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196"/>
      <c r="K369" s="196"/>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196"/>
      <c r="K370" s="196"/>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196"/>
      <c r="K371" s="196"/>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196"/>
      <c r="K372" s="196"/>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196"/>
      <c r="K373" s="196"/>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196"/>
      <c r="K374" s="196"/>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196"/>
      <c r="K375" s="196"/>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196"/>
      <c r="K376" s="196"/>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196"/>
      <c r="K377" s="196"/>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196"/>
      <c r="K378" s="196"/>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196"/>
      <c r="K379" s="196"/>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196"/>
      <c r="K380" s="196"/>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196"/>
      <c r="K381" s="196"/>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196"/>
      <c r="K382" s="196"/>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196"/>
      <c r="K383" s="196"/>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196"/>
      <c r="K384" s="196"/>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196"/>
      <c r="K385" s="196"/>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196"/>
      <c r="K386" s="196"/>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196"/>
      <c r="K387" s="196"/>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196"/>
      <c r="K388" s="196"/>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196"/>
      <c r="K389" s="196"/>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196"/>
      <c r="K390" s="196"/>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196"/>
      <c r="K391" s="196"/>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196"/>
      <c r="K392" s="196"/>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196"/>
      <c r="K393" s="196"/>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196"/>
      <c r="K394" s="196"/>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196"/>
      <c r="K395" s="196"/>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196"/>
      <c r="K396" s="196"/>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196"/>
      <c r="K397" s="196"/>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196"/>
      <c r="K398" s="196"/>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196"/>
      <c r="K399" s="196"/>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196"/>
      <c r="K400" s="196"/>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196"/>
      <c r="K401" s="196"/>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196"/>
      <c r="K402" s="196"/>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196"/>
      <c r="K403" s="196"/>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196"/>
      <c r="K404" s="196"/>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196"/>
      <c r="K405" s="196"/>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196"/>
      <c r="K406" s="196"/>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196"/>
      <c r="K407" s="196"/>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196"/>
      <c r="K408" s="196"/>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196"/>
      <c r="K409" s="196"/>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196"/>
      <c r="K410" s="196"/>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196"/>
      <c r="K411" s="196"/>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196"/>
      <c r="K412" s="196"/>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196"/>
      <c r="K413" s="196"/>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196"/>
      <c r="K414" s="196"/>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196"/>
      <c r="K415" s="196"/>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196"/>
      <c r="K416" s="196"/>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196"/>
      <c r="K417" s="196"/>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196"/>
      <c r="K418" s="196"/>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196"/>
      <c r="K419" s="196"/>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196"/>
      <c r="K420" s="196"/>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196"/>
      <c r="K421" s="196"/>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196"/>
      <c r="K422" s="196"/>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196"/>
      <c r="K423" s="196"/>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196"/>
      <c r="K424" s="196"/>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196"/>
      <c r="K425" s="196"/>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196"/>
      <c r="K426" s="196"/>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196"/>
      <c r="K427" s="196"/>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196"/>
      <c r="K428" s="196"/>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196"/>
      <c r="K429" s="196"/>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196"/>
      <c r="K430" s="196"/>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196"/>
      <c r="K431" s="196"/>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196"/>
      <c r="K432" s="196"/>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196"/>
      <c r="K433" s="196"/>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196"/>
      <c r="K434" s="196"/>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196"/>
      <c r="K435" s="196"/>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196"/>
      <c r="K436" s="196"/>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196"/>
      <c r="K437" s="196"/>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196"/>
      <c r="K438" s="196"/>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196"/>
      <c r="K439" s="196"/>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196"/>
      <c r="K440" s="196"/>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196"/>
      <c r="K441" s="196"/>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196"/>
      <c r="K442" s="196"/>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196"/>
      <c r="K443" s="196"/>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196"/>
      <c r="K444" s="196"/>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196"/>
      <c r="K445" s="196"/>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196"/>
      <c r="K446" s="196"/>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196"/>
      <c r="K447" s="196"/>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196"/>
      <c r="K448" s="196"/>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196"/>
      <c r="K449" s="196"/>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196"/>
      <c r="K450" s="196"/>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196"/>
      <c r="K451" s="196"/>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196"/>
      <c r="K452" s="196"/>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196"/>
      <c r="K453" s="196"/>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196"/>
      <c r="K454" s="196"/>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196"/>
      <c r="K455" s="196"/>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196"/>
      <c r="K456" s="196"/>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196"/>
      <c r="K457" s="196"/>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196"/>
      <c r="K458" s="196"/>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196"/>
      <c r="K459" s="196"/>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196"/>
      <c r="K460" s="196"/>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196"/>
      <c r="K461" s="196"/>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196"/>
      <c r="K462" s="196"/>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196"/>
      <c r="K463" s="196"/>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196"/>
      <c r="K464" s="196"/>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196"/>
      <c r="K465" s="196"/>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196"/>
      <c r="K466" s="196"/>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196"/>
      <c r="K467" s="196"/>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196"/>
      <c r="K468" s="196"/>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196"/>
      <c r="K469" s="196"/>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196"/>
      <c r="K470" s="196"/>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196"/>
      <c r="K471" s="196"/>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196"/>
      <c r="K472" s="196"/>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196"/>
      <c r="K473" s="196"/>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196"/>
      <c r="K474" s="196"/>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196"/>
      <c r="K475" s="196"/>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196"/>
      <c r="K476" s="196"/>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196"/>
      <c r="K477" s="196"/>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196"/>
      <c r="K478" s="196"/>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196"/>
      <c r="K479" s="196"/>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196"/>
      <c r="K480" s="196"/>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196"/>
      <c r="K481" s="196"/>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196"/>
      <c r="K482" s="196"/>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196"/>
      <c r="K483" s="196"/>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196"/>
      <c r="K484" s="196"/>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196"/>
      <c r="K485" s="196"/>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196"/>
      <c r="K486" s="196"/>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196"/>
      <c r="K487" s="196"/>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196"/>
      <c r="K488" s="196"/>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196"/>
      <c r="K489" s="196"/>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196"/>
      <c r="K490" s="196"/>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196"/>
      <c r="K491" s="196"/>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196"/>
      <c r="K492" s="196"/>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196"/>
      <c r="K493" s="196"/>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196"/>
      <c r="K494" s="196"/>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196"/>
      <c r="K495" s="196"/>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196"/>
      <c r="K496" s="196"/>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196"/>
      <c r="K497" s="196"/>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196"/>
      <c r="K498" s="196"/>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196"/>
      <c r="K499" s="196"/>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196"/>
      <c r="K500" s="196"/>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196"/>
      <c r="K501" s="196"/>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196"/>
      <c r="K502" s="196"/>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196"/>
      <c r="K503" s="196"/>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196"/>
      <c r="K504" s="196"/>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196"/>
      <c r="K505" s="196"/>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196"/>
      <c r="K506" s="196"/>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196"/>
      <c r="K507" s="196"/>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196"/>
      <c r="K508" s="196"/>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196"/>
      <c r="K509" s="196"/>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196"/>
      <c r="K510" s="196"/>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196"/>
      <c r="K511" s="196"/>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196"/>
      <c r="K512" s="196"/>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196"/>
      <c r="K513" s="196"/>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196"/>
      <c r="K514" s="196"/>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196"/>
      <c r="K515" s="196"/>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196"/>
      <c r="K516" s="196"/>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196"/>
      <c r="K517" s="196"/>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196"/>
      <c r="K518" s="196"/>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196"/>
      <c r="K519" s="196"/>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196"/>
      <c r="K520" s="196"/>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196"/>
      <c r="K521" s="196"/>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196"/>
      <c r="K522" s="196"/>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196"/>
      <c r="K523" s="196"/>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196"/>
      <c r="K524" s="196"/>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196"/>
      <c r="K525" s="196"/>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196"/>
      <c r="K526" s="196"/>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196"/>
      <c r="K527" s="196"/>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196"/>
      <c r="K528" s="196"/>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196"/>
      <c r="K529" s="196"/>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196"/>
      <c r="K530" s="196"/>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196"/>
      <c r="K531" s="196"/>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196"/>
      <c r="K532" s="196"/>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196"/>
      <c r="K533" s="196"/>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196"/>
      <c r="K534" s="196"/>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196"/>
      <c r="K535" s="196"/>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196"/>
      <c r="K536" s="196"/>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196"/>
      <c r="K537" s="196"/>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196"/>
      <c r="K538" s="196"/>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196"/>
      <c r="K539" s="196"/>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196"/>
      <c r="K540" s="196"/>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196"/>
      <c r="K541" s="196"/>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196"/>
      <c r="K542" s="196"/>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196"/>
      <c r="K543" s="196"/>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196"/>
      <c r="K544" s="196"/>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196"/>
      <c r="K545" s="196"/>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196"/>
      <c r="K546" s="196"/>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196"/>
      <c r="K547" s="196"/>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196"/>
      <c r="K548" s="196"/>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196"/>
      <c r="K549" s="196"/>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196"/>
      <c r="K550" s="196"/>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196"/>
      <c r="K551" s="196"/>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196"/>
      <c r="K552" s="196"/>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196"/>
      <c r="K553" s="196"/>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196"/>
      <c r="K554" s="196"/>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196"/>
      <c r="K555" s="196"/>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196"/>
      <c r="K556" s="196"/>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196"/>
      <c r="K557" s="196"/>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196"/>
      <c r="K558" s="196"/>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196"/>
      <c r="K559" s="196"/>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196"/>
      <c r="K560" s="196"/>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196"/>
      <c r="K561" s="196"/>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196"/>
      <c r="K562" s="196"/>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196"/>
      <c r="K563" s="196"/>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196"/>
      <c r="K564" s="196"/>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196"/>
      <c r="K565" s="196"/>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196"/>
      <c r="K566" s="196"/>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196"/>
      <c r="K567" s="196"/>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196"/>
      <c r="K568" s="196"/>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196"/>
      <c r="K569" s="196"/>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196"/>
      <c r="K570" s="196"/>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196"/>
      <c r="K571" s="196"/>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196"/>
      <c r="K572" s="196"/>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196"/>
      <c r="K573" s="196"/>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196"/>
      <c r="K574" s="196"/>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196"/>
      <c r="K575" s="196"/>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196"/>
      <c r="K576" s="196"/>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196"/>
      <c r="K577" s="196"/>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196"/>
      <c r="K578" s="196"/>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196"/>
      <c r="K579" s="196"/>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196"/>
      <c r="K580" s="196"/>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196"/>
      <c r="K581" s="196"/>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196"/>
      <c r="K582" s="196"/>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196"/>
      <c r="K583" s="196"/>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196"/>
      <c r="K584" s="196"/>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196"/>
      <c r="K585" s="196"/>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196"/>
      <c r="K586" s="196"/>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196"/>
      <c r="K587" s="196"/>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196"/>
      <c r="K588" s="196"/>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196"/>
      <c r="K589" s="196"/>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196"/>
      <c r="K590" s="196"/>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196"/>
      <c r="K591" s="196"/>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196"/>
      <c r="K592" s="196"/>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196"/>
      <c r="K593" s="196"/>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196"/>
      <c r="K594" s="196"/>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196"/>
      <c r="K595" s="196"/>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196"/>
      <c r="K596" s="196"/>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196"/>
      <c r="K597" s="196"/>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196"/>
      <c r="K598" s="196"/>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196"/>
      <c r="K599" s="196"/>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196"/>
      <c r="K600" s="196"/>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196"/>
      <c r="K601" s="196"/>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196"/>
      <c r="K602" s="196"/>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196"/>
      <c r="K603" s="196"/>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196"/>
      <c r="K604" s="196"/>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196"/>
      <c r="K605" s="196"/>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127" priority="27" operator="containsText" text="Não Pago">
      <formula>NOT(ISERROR(SEARCH("Não Pago",L34)))</formula>
    </cfRule>
    <cfRule type="containsText" dxfId="126" priority="28" operator="containsText" text="Pago">
      <formula>NOT(ISERROR(SEARCH("Pago",L34)))</formula>
    </cfRule>
  </conditionalFormatting>
  <conditionalFormatting sqref="L122:L605">
    <cfRule type="containsText" dxfId="125" priority="40" operator="containsText" text="Não Pago">
      <formula>NOT(ISERROR(SEARCH("Não Pago",L122)))</formula>
    </cfRule>
    <cfRule type="containsText" dxfId="124" priority="41" operator="containsText" text="Pago">
      <formula>NOT(ISERROR(SEARCH("Pago",L122)))</formula>
    </cfRule>
  </conditionalFormatting>
  <conditionalFormatting sqref="L21:L121">
    <cfRule type="containsText" dxfId="123" priority="38" operator="containsText" text="Não Pago">
      <formula>NOT(ISERROR(SEARCH("Não Pago",L21)))</formula>
    </cfRule>
    <cfRule type="containsText" dxfId="122" priority="39" operator="containsText" text="Pago">
      <formula>NOT(ISERROR(SEARCH("Pago",L21)))</formula>
    </cfRule>
  </conditionalFormatting>
  <conditionalFormatting sqref="L5:L19">
    <cfRule type="containsText" dxfId="121" priority="36" operator="containsText" text="Não Pago">
      <formula>NOT(ISERROR(SEARCH("Não Pago",L5)))</formula>
    </cfRule>
    <cfRule type="containsText" dxfId="120" priority="37" operator="containsText" text="Pago">
      <formula>NOT(ISERROR(SEARCH("Pago",L5)))</formula>
    </cfRule>
  </conditionalFormatting>
  <conditionalFormatting sqref="L20">
    <cfRule type="containsText" dxfId="119" priority="34" operator="containsText" text="Não Pago">
      <formula>NOT(ISERROR(SEARCH("Não Pago",L20)))</formula>
    </cfRule>
    <cfRule type="containsText" dxfId="118" priority="35" operator="containsText" text="Pago">
      <formula>NOT(ISERROR(SEARCH("Pago",L20)))</formula>
    </cfRule>
  </conditionalFormatting>
  <conditionalFormatting sqref="L5:L187">
    <cfRule type="cellIs" dxfId="117" priority="33" operator="equal">
      <formula>"Realizado"</formula>
    </cfRule>
  </conditionalFormatting>
  <conditionalFormatting sqref="L22">
    <cfRule type="containsText" dxfId="116" priority="31" operator="containsText" text="Não Pago">
      <formula>NOT(ISERROR(SEARCH("Não Pago",L22)))</formula>
    </cfRule>
    <cfRule type="containsText" dxfId="115" priority="32" operator="containsText" text="Pago">
      <formula>NOT(ISERROR(SEARCH("Pago",L22)))</formula>
    </cfRule>
  </conditionalFormatting>
  <conditionalFormatting sqref="L27">
    <cfRule type="containsText" dxfId="114" priority="29" operator="containsText" text="Não Pago">
      <formula>NOT(ISERROR(SEARCH("Não Pago",L27)))</formula>
    </cfRule>
    <cfRule type="containsText" dxfId="113" priority="30" operator="containsText" text="Pago">
      <formula>NOT(ISERROR(SEARCH("Pago",L27)))</formula>
    </cfRule>
  </conditionalFormatting>
  <conditionalFormatting sqref="N5:N605">
    <cfRule type="cellIs" dxfId="112" priority="25" operator="greaterThan">
      <formula>0</formula>
    </cfRule>
    <cfRule type="cellIs" dxfId="111" priority="26" operator="lessThan">
      <formula>0</formula>
    </cfRule>
  </conditionalFormatting>
  <conditionalFormatting sqref="E21:E586 E603:E605">
    <cfRule type="containsText" dxfId="110" priority="20" operator="containsText" text="Despesa">
      <formula>NOT(ISERROR(SEARCH("Despesa",E21)))</formula>
    </cfRule>
    <cfRule type="containsText" dxfId="109" priority="21" operator="containsText" text="Receita">
      <formula>NOT(ISERROR(SEARCH("Receita",E21)))</formula>
    </cfRule>
  </conditionalFormatting>
  <conditionalFormatting sqref="E21:E586 E603:E605">
    <cfRule type="expression" dxfId="108" priority="22" stopIfTrue="1">
      <formula>NOT(ISERROR(SEARCH("Investimentos",E21)))</formula>
    </cfRule>
  </conditionalFormatting>
  <conditionalFormatting sqref="E5:E605">
    <cfRule type="containsText" dxfId="107" priority="9" operator="containsText" text="INVESTIMENTOS">
      <formula>NOT(ISERROR(SEARCH("INVESTIMENTOS",E5)))</formula>
    </cfRule>
    <cfRule type="containsText" dxfId="106" priority="10" operator="containsText" text="DESPESAS DE MARKETING">
      <formula>NOT(ISERROR(SEARCH("DESPESAS DE MARKETING",E5)))</formula>
    </cfRule>
    <cfRule type="containsText" dxfId="105" priority="11" operator="containsText" text="DESPESAS NÃO OPERACIONAIS">
      <formula>NOT(ISERROR(SEARCH("DESPESAS NÃO OPERACIONAIS",E5)))</formula>
    </cfRule>
    <cfRule type="containsText" dxfId="104" priority="12" operator="containsText" text="DESPESAS COM RH">
      <formula>NOT(ISERROR(SEARCH("DESPESAS COM RH",E5)))</formula>
    </cfRule>
    <cfRule type="containsText" dxfId="103" priority="13" operator="containsText" text="DESPESAS COM SERVIÇOS">
      <formula>NOT(ISERROR(SEARCH("DESPESAS COM SERVIÇOS",E5)))</formula>
    </cfRule>
    <cfRule type="containsText" dxfId="102" priority="14" operator="containsText" text="DESPESAS COM PRODUTOS">
      <formula>NOT(ISERROR(SEARCH("DESPESAS COM PRODUTOS",E5)))</formula>
    </cfRule>
    <cfRule type="containsText" dxfId="101" priority="15" operator="containsText" text="IMPOSTOS">
      <formula>NOT(ISERROR(SEARCH("IMPOSTOS",E5)))</formula>
    </cfRule>
    <cfRule type="containsText" dxfId="100" priority="18" operator="containsText" text="Despesa">
      <formula>NOT(ISERROR(SEARCH("Despesa",E5)))</formula>
    </cfRule>
    <cfRule type="containsText" dxfId="99" priority="19" operator="containsText" text="Receita">
      <formula>NOT(ISERROR(SEARCH("Receita",E5)))</formula>
    </cfRule>
  </conditionalFormatting>
  <conditionalFormatting sqref="E5:E605">
    <cfRule type="expression" dxfId="98" priority="23" stopIfTrue="1">
      <formula>NOT(ISERROR(SEARCH("Investimentos",E5)))</formula>
    </cfRule>
  </conditionalFormatting>
  <conditionalFormatting sqref="E20 E602">
    <cfRule type="containsText" dxfId="97" priority="16" operator="containsText" text="Despesa">
      <formula>NOT(ISERROR(SEARCH("Despesa",E20)))</formula>
    </cfRule>
    <cfRule type="containsText" dxfId="96" priority="17" operator="containsText" text="Receita">
      <formula>NOT(ISERROR(SEARCH("Receita",E20)))</formula>
    </cfRule>
  </conditionalFormatting>
  <conditionalFormatting sqref="E20 E602">
    <cfRule type="expression" dxfId="95" priority="24" stopIfTrue="1">
      <formula>NOT(ISERROR(SEARCH("Investimentos",E20)))</formula>
    </cfRule>
  </conditionalFormatting>
  <conditionalFormatting sqref="Q7:Q8">
    <cfRule type="cellIs" dxfId="94" priority="8" operator="greaterThan">
      <formula>0</formula>
    </cfRule>
  </conditionalFormatting>
  <conditionalFormatting sqref="Q9:Q10">
    <cfRule type="cellIs" dxfId="93" priority="7" operator="greaterThan">
      <formula>0</formula>
    </cfRule>
  </conditionalFormatting>
  <conditionalFormatting sqref="Q11:Q12">
    <cfRule type="cellIs" dxfId="92" priority="5" operator="greaterThan">
      <formula>0</formula>
    </cfRule>
    <cfRule type="cellIs" dxfId="91" priority="6" operator="lessThan">
      <formula>0</formula>
    </cfRule>
  </conditionalFormatting>
  <conditionalFormatting sqref="Q13:Q14">
    <cfRule type="cellIs" dxfId="90" priority="3" operator="lessThan">
      <formula>0</formula>
    </cfRule>
    <cfRule type="cellIs" dxfId="89" priority="4" operator="greaterThan">
      <formula>0</formula>
    </cfRule>
  </conditionalFormatting>
  <conditionalFormatting sqref="Q5:Q6">
    <cfRule type="cellIs" dxfId="88" priority="1" operator="greaterThan">
      <formula>0</formula>
    </cfRule>
  </conditionalFormatting>
  <dataValidations count="6">
    <dataValidation type="list" allowBlank="1" showInputMessage="1" showErrorMessage="1" sqref="L188:L605" xr:uid="{E5C14296-F9B4-4F75-907A-2DCB07EC370E}">
      <formula1>"Pago,Não Pago"</formula1>
    </dataValidation>
    <dataValidation type="list" allowBlank="1" showInputMessage="1" showErrorMessage="1" sqref="G5:H605" xr:uid="{8F35EC19-C773-4682-ABD6-ED183E35C171}">
      <formula1>INDIRECT(W5)</formula1>
    </dataValidation>
    <dataValidation type="list" allowBlank="1" showInputMessage="1" showErrorMessage="1" sqref="L5:L187" xr:uid="{6EC3FE9C-A1FD-482C-8D1F-08FD2D24873F}">
      <formula1>"Pago,Não Pago,Realizado"</formula1>
    </dataValidation>
    <dataValidation type="list" allowBlank="1" showInputMessage="1" showErrorMessage="1" sqref="I1:I1048576" xr:uid="{19E35F27-BE37-4711-908D-31A4125B0FA0}">
      <formula1>"Jan,Fev,Mar,Abr,Mai,Jun,Jul,Ago,Set,Out,Nov,Dez"</formula1>
    </dataValidation>
    <dataValidation type="list" allowBlank="1" showInputMessage="1" showErrorMessage="1" sqref="M1:M1048576" xr:uid="{4EB893EE-7C4F-4575-8033-888F67F0E273}">
      <formula1>"Sim,Não"</formula1>
    </dataValidation>
    <dataValidation type="list" allowBlank="1" showInputMessage="1" showErrorMessage="1" sqref="E2:E3" xr:uid="{C2A04D1D-F614-48D4-AADB-167B8714EE14}">
      <formula1>$E$12:$E$34</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3D14A3F-2B9A-4822-9880-9A397434BA74}">
          <x14:formula1>
            <xm:f>'Configurações Básicas'!$E$12:$E$33</xm:f>
          </x14:formula1>
          <xm:sqref>E5:E1048576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28515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09" t="s">
        <v>217</v>
      </c>
      <c r="C1" s="262"/>
      <c r="D1" s="262"/>
      <c r="E1" s="262"/>
      <c r="F1" s="262"/>
      <c r="G1" s="262"/>
      <c r="H1" s="262"/>
      <c r="I1" s="262"/>
      <c r="J1" s="262"/>
      <c r="K1" s="262"/>
      <c r="L1" s="262"/>
      <c r="M1" s="262"/>
      <c r="N1" s="262"/>
      <c r="O1" s="85"/>
      <c r="P1" s="85"/>
      <c r="S1" s="107"/>
      <c r="T1" s="107"/>
      <c r="U1" s="107"/>
      <c r="V1" s="107"/>
      <c r="W1" s="108"/>
      <c r="X1" s="105"/>
    </row>
    <row r="2" spans="1:24" s="8" customFormat="1" ht="37.5" hidden="1" customHeight="1" thickBot="1" x14ac:dyDescent="0.3">
      <c r="A2" s="209"/>
      <c r="C2" s="104"/>
      <c r="D2" s="104"/>
      <c r="E2" s="104"/>
      <c r="F2" s="192"/>
      <c r="G2" s="104"/>
      <c r="H2" s="104"/>
      <c r="I2" s="104"/>
      <c r="J2" s="104"/>
      <c r="K2" s="104"/>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220</v>
      </c>
      <c r="E4" s="156" t="s">
        <v>15</v>
      </c>
      <c r="F4" s="194" t="s">
        <v>221</v>
      </c>
      <c r="G4" s="156" t="s">
        <v>14</v>
      </c>
      <c r="H4" s="161" t="s">
        <v>404</v>
      </c>
      <c r="I4" s="161" t="s">
        <v>405</v>
      </c>
      <c r="J4" s="227" t="s">
        <v>222</v>
      </c>
      <c r="K4" s="227" t="s">
        <v>223</v>
      </c>
      <c r="L4" s="156" t="s">
        <v>16</v>
      </c>
      <c r="M4" s="161" t="s">
        <v>224</v>
      </c>
      <c r="N4" s="166" t="s">
        <v>17</v>
      </c>
      <c r="P4" s="270" t="s">
        <v>23</v>
      </c>
      <c r="Q4" s="270"/>
      <c r="W4" s="111"/>
    </row>
    <row r="5" spans="1:24" ht="19.5" customHeight="1" thickTop="1" thickBot="1" x14ac:dyDescent="0.3">
      <c r="A5" s="209"/>
      <c r="C5" s="43"/>
      <c r="D5" s="138"/>
      <c r="E5" s="43"/>
      <c r="F5" s="195"/>
      <c r="G5" s="23"/>
      <c r="H5" s="23"/>
      <c r="I5" s="23"/>
      <c r="J5" s="196"/>
      <c r="K5" s="196"/>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129</v>
      </c>
      <c r="Q5" s="267">
        <f>Nov!Q13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138"/>
      <c r="E6" s="43"/>
      <c r="F6" s="195"/>
      <c r="G6" s="23"/>
      <c r="H6" s="23"/>
      <c r="I6" s="23"/>
      <c r="J6" s="196"/>
      <c r="K6" s="196"/>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3"/>
      <c r="Q6" s="26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95"/>
      <c r="G7" s="43"/>
      <c r="H7" s="43"/>
      <c r="I7" s="43"/>
      <c r="J7" s="196"/>
      <c r="K7" s="196"/>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4" t="s">
        <v>24</v>
      </c>
      <c r="Q7" s="267">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95"/>
      <c r="G8" s="23"/>
      <c r="H8" s="23"/>
      <c r="I8" s="23"/>
      <c r="J8" s="196"/>
      <c r="K8" s="196"/>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4"/>
      <c r="Q8" s="268"/>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196"/>
      <c r="K9" s="196"/>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4" t="s">
        <v>25</v>
      </c>
      <c r="Q9" s="26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196"/>
      <c r="K10" s="196"/>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4"/>
      <c r="Q10" s="266"/>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196"/>
      <c r="K11" s="196"/>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4" t="s">
        <v>27</v>
      </c>
      <c r="Q11" s="265">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196"/>
      <c r="K12" s="196"/>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4"/>
      <c r="Q12" s="266"/>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196"/>
      <c r="K13" s="196"/>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4" t="s">
        <v>39</v>
      </c>
      <c r="Q13" s="265">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196"/>
      <c r="K14" s="196"/>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4"/>
      <c r="Q14" s="269"/>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196"/>
      <c r="K15" s="196"/>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196"/>
      <c r="K16" s="196"/>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196"/>
      <c r="K17" s="196"/>
      <c r="L17" s="122"/>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196"/>
      <c r="K18" s="196"/>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196"/>
      <c r="K19" s="196"/>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196"/>
      <c r="K20" s="196"/>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196"/>
      <c r="K21" s="196"/>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196"/>
      <c r="K22" s="196"/>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196"/>
      <c r="K23" s="196"/>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196"/>
      <c r="K24" s="196"/>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196"/>
      <c r="K25" s="196"/>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196"/>
      <c r="K26" s="196"/>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196"/>
      <c r="K27" s="196"/>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196"/>
      <c r="K28" s="196"/>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196"/>
      <c r="K29" s="196"/>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196"/>
      <c r="K30" s="196"/>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196"/>
      <c r="K31" s="196"/>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196"/>
      <c r="K32" s="196"/>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196"/>
      <c r="K33" s="196"/>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196"/>
      <c r="K34" s="196"/>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196"/>
      <c r="K35" s="196"/>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196"/>
      <c r="K36" s="196"/>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196"/>
      <c r="K37" s="196"/>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196"/>
      <c r="K38" s="196"/>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196"/>
      <c r="K39" s="196"/>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196"/>
      <c r="K40" s="196"/>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196"/>
      <c r="K41" s="196"/>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196"/>
      <c r="K42" s="196"/>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196"/>
      <c r="K43" s="196"/>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196"/>
      <c r="K44" s="196"/>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196"/>
      <c r="K45" s="196"/>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196"/>
      <c r="K46" s="196"/>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196"/>
      <c r="K47" s="196"/>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196"/>
      <c r="K48" s="196"/>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196"/>
      <c r="K49" s="196"/>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196"/>
      <c r="K50" s="196"/>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196"/>
      <c r="K51" s="196"/>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196"/>
      <c r="K52" s="196"/>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196"/>
      <c r="K53" s="196"/>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196"/>
      <c r="K54" s="196"/>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196"/>
      <c r="K55" s="196"/>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196"/>
      <c r="K56" s="196"/>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196"/>
      <c r="K57" s="196"/>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196"/>
      <c r="K58" s="196"/>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196"/>
      <c r="K59" s="196"/>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196"/>
      <c r="K60" s="196"/>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196"/>
      <c r="K61" s="196"/>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196"/>
      <c r="K62" s="196"/>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196"/>
      <c r="K63" s="196"/>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196"/>
      <c r="K64" s="196"/>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196"/>
      <c r="K65" s="196"/>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196"/>
      <c r="K66" s="196"/>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196"/>
      <c r="K67" s="196"/>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196"/>
      <c r="K68" s="196"/>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196"/>
      <c r="K69" s="196"/>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196"/>
      <c r="K70" s="196"/>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196"/>
      <c r="K71" s="196"/>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196"/>
      <c r="K72" s="196"/>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196"/>
      <c r="K73" s="196"/>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196"/>
      <c r="K74" s="196"/>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196"/>
      <c r="K75" s="196"/>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196"/>
      <c r="K76" s="196"/>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196"/>
      <c r="K77" s="196"/>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196"/>
      <c r="K78" s="196"/>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196"/>
      <c r="K79" s="196"/>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196"/>
      <c r="K80" s="196"/>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196"/>
      <c r="K81" s="196"/>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196"/>
      <c r="K82" s="196"/>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196"/>
      <c r="K83" s="196"/>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196"/>
      <c r="K84" s="196"/>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196"/>
      <c r="K85" s="196"/>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196"/>
      <c r="K86" s="196"/>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196"/>
      <c r="K87" s="196"/>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196"/>
      <c r="K88" s="196"/>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196"/>
      <c r="K89" s="196"/>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196"/>
      <c r="K90" s="196"/>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196"/>
      <c r="K91" s="196"/>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196"/>
      <c r="K92" s="196"/>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196"/>
      <c r="K93" s="196"/>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196"/>
      <c r="K94" s="196"/>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196"/>
      <c r="K95" s="196"/>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196"/>
      <c r="K96" s="196"/>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196"/>
      <c r="K97" s="196"/>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196"/>
      <c r="K98" s="196"/>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196"/>
      <c r="K99" s="196"/>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196"/>
      <c r="K100" s="196"/>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196"/>
      <c r="K101" s="196"/>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196"/>
      <c r="K102" s="196"/>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196"/>
      <c r="K103" s="196"/>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196"/>
      <c r="K104" s="196"/>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196"/>
      <c r="K105" s="196"/>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196"/>
      <c r="K106" s="196"/>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196"/>
      <c r="K107" s="196"/>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196"/>
      <c r="K108" s="196"/>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196"/>
      <c r="K109" s="196"/>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196"/>
      <c r="K110" s="196"/>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196"/>
      <c r="K111" s="196"/>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196"/>
      <c r="K112" s="196"/>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196"/>
      <c r="K113" s="196"/>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196"/>
      <c r="K114" s="196"/>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196"/>
      <c r="K115" s="196"/>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196"/>
      <c r="K116" s="196"/>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196"/>
      <c r="K117" s="196"/>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196"/>
      <c r="K118" s="196"/>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196"/>
      <c r="K119" s="196"/>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196"/>
      <c r="K120" s="196"/>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196"/>
      <c r="K121" s="196"/>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196"/>
      <c r="K122" s="196"/>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196"/>
      <c r="K123" s="196"/>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196"/>
      <c r="K124" s="196"/>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196"/>
      <c r="K125" s="196"/>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196"/>
      <c r="K126" s="196"/>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196"/>
      <c r="K127" s="196"/>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196"/>
      <c r="K128" s="196"/>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196"/>
      <c r="K129" s="196"/>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196"/>
      <c r="K130" s="196"/>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196"/>
      <c r="K131" s="196"/>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196"/>
      <c r="K132" s="196"/>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196"/>
      <c r="K133" s="196"/>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196"/>
      <c r="K134" s="196"/>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196"/>
      <c r="K135" s="196"/>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196"/>
      <c r="K136" s="196"/>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196"/>
      <c r="K137" s="196"/>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196"/>
      <c r="K138" s="196"/>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196"/>
      <c r="K139" s="196"/>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196"/>
      <c r="K140" s="196"/>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196"/>
      <c r="K141" s="196"/>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196"/>
      <c r="K142" s="196"/>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196"/>
      <c r="K143" s="196"/>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196"/>
      <c r="K144" s="196"/>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196"/>
      <c r="K145" s="196"/>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196"/>
      <c r="K146" s="196"/>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196"/>
      <c r="K147" s="196"/>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196"/>
      <c r="K148" s="196"/>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196"/>
      <c r="K149" s="196"/>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196"/>
      <c r="K150" s="196"/>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196"/>
      <c r="K151" s="196"/>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196"/>
      <c r="K152" s="196"/>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196"/>
      <c r="K153" s="196"/>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196"/>
      <c r="K154" s="196"/>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196"/>
      <c r="K155" s="196"/>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196"/>
      <c r="K156" s="196"/>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196"/>
      <c r="K157" s="196"/>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196"/>
      <c r="K158" s="196"/>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196"/>
      <c r="K159" s="196"/>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196"/>
      <c r="K160" s="196"/>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196"/>
      <c r="K161" s="196"/>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196"/>
      <c r="K162" s="196"/>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196"/>
      <c r="K163" s="196"/>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196"/>
      <c r="K164" s="196"/>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196"/>
      <c r="K165" s="196"/>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196"/>
      <c r="K166" s="196"/>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196"/>
      <c r="K167" s="196"/>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196"/>
      <c r="K168" s="196"/>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196"/>
      <c r="K169" s="196"/>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196"/>
      <c r="K170" s="196"/>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196"/>
      <c r="K171" s="196"/>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196"/>
      <c r="K172" s="196"/>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196"/>
      <c r="K173" s="196"/>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196"/>
      <c r="K174" s="196"/>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196"/>
      <c r="K175" s="196"/>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196"/>
      <c r="K176" s="196"/>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196"/>
      <c r="K177" s="196"/>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196"/>
      <c r="K178" s="196"/>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196"/>
      <c r="K179" s="196"/>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196"/>
      <c r="K180" s="196"/>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196"/>
      <c r="K181" s="196"/>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196"/>
      <c r="K182" s="196"/>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196"/>
      <c r="K183" s="196"/>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196"/>
      <c r="K184" s="196"/>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196"/>
      <c r="K185" s="196"/>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196"/>
      <c r="K186" s="196"/>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196"/>
      <c r="K187" s="196"/>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196"/>
      <c r="K188" s="196"/>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196"/>
      <c r="K189" s="196"/>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196"/>
      <c r="K190" s="196"/>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196"/>
      <c r="K191" s="196"/>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196"/>
      <c r="K192" s="196"/>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196"/>
      <c r="K193" s="196"/>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196"/>
      <c r="K194" s="196"/>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196"/>
      <c r="K195" s="196"/>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196"/>
      <c r="K196" s="196"/>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196"/>
      <c r="K197" s="196"/>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196"/>
      <c r="K198" s="196"/>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196"/>
      <c r="K199" s="196"/>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196"/>
      <c r="K200" s="196"/>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196"/>
      <c r="K201" s="196"/>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196"/>
      <c r="K202" s="196"/>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196"/>
      <c r="K203" s="196"/>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196"/>
      <c r="K204" s="196"/>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196"/>
      <c r="K205" s="196"/>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196"/>
      <c r="K206" s="196"/>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196"/>
      <c r="K207" s="196"/>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196"/>
      <c r="K208" s="196"/>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196"/>
      <c r="K209" s="196"/>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196"/>
      <c r="K210" s="196"/>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196"/>
      <c r="K211" s="196"/>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196"/>
      <c r="K212" s="196"/>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196"/>
      <c r="K213" s="196"/>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196"/>
      <c r="K214" s="196"/>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196"/>
      <c r="K215" s="196"/>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196"/>
      <c r="K216" s="196"/>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196"/>
      <c r="K217" s="196"/>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196"/>
      <c r="K218" s="196"/>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196"/>
      <c r="K219" s="196"/>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196"/>
      <c r="K220" s="196"/>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196"/>
      <c r="K221" s="196"/>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196"/>
      <c r="K222" s="196"/>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196"/>
      <c r="K223" s="196"/>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196"/>
      <c r="K224" s="196"/>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196"/>
      <c r="K225" s="196"/>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196"/>
      <c r="K226" s="196"/>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196"/>
      <c r="K227" s="196"/>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196"/>
      <c r="K228" s="196"/>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196"/>
      <c r="K229" s="196"/>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196"/>
      <c r="K230" s="196"/>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196"/>
      <c r="K231" s="196"/>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196"/>
      <c r="K232" s="196"/>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196"/>
      <c r="K233" s="196"/>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196"/>
      <c r="K234" s="196"/>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196"/>
      <c r="K235" s="196"/>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196"/>
      <c r="K236" s="196"/>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196"/>
      <c r="K237" s="196"/>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196"/>
      <c r="K238" s="196"/>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196"/>
      <c r="K239" s="196"/>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196"/>
      <c r="K240" s="196"/>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196"/>
      <c r="K241" s="196"/>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196"/>
      <c r="K242" s="196"/>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196"/>
      <c r="K243" s="196"/>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196"/>
      <c r="K244" s="196"/>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196"/>
      <c r="K245" s="196"/>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196"/>
      <c r="K246" s="196"/>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196"/>
      <c r="K247" s="196"/>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196"/>
      <c r="K248" s="196"/>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196"/>
      <c r="K249" s="196"/>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196"/>
      <c r="K250" s="196"/>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196"/>
      <c r="K251" s="196"/>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196"/>
      <c r="K252" s="196"/>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196"/>
      <c r="K253" s="196"/>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196"/>
      <c r="K254" s="196"/>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196"/>
      <c r="K255" s="196"/>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196"/>
      <c r="K256" s="196"/>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196"/>
      <c r="K257" s="196"/>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196"/>
      <c r="K258" s="196"/>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196"/>
      <c r="K259" s="196"/>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196"/>
      <c r="K260" s="196"/>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196"/>
      <c r="K261" s="196"/>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196"/>
      <c r="K262" s="196"/>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196"/>
      <c r="K263" s="196"/>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196"/>
      <c r="K264" s="196"/>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196"/>
      <c r="K265" s="196"/>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196"/>
      <c r="K266" s="196"/>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196"/>
      <c r="K267" s="196"/>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196"/>
      <c r="K268" s="196"/>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196"/>
      <c r="K269" s="196"/>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196"/>
      <c r="K270" s="196"/>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196"/>
      <c r="K271" s="196"/>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196"/>
      <c r="K272" s="196"/>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196"/>
      <c r="K273" s="196"/>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196"/>
      <c r="K274" s="196"/>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196"/>
      <c r="K275" s="196"/>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196"/>
      <c r="K276" s="196"/>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196"/>
      <c r="K277" s="196"/>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196"/>
      <c r="K278" s="196"/>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196"/>
      <c r="K279" s="196"/>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196"/>
      <c r="K280" s="196"/>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196"/>
      <c r="K281" s="196"/>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196"/>
      <c r="K282" s="196"/>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196"/>
      <c r="K283" s="196"/>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196"/>
      <c r="K284" s="196"/>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196"/>
      <c r="K285" s="196"/>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196"/>
      <c r="K286" s="196"/>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196"/>
      <c r="K287" s="196"/>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196"/>
      <c r="K288" s="196"/>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196"/>
      <c r="K289" s="196"/>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196"/>
      <c r="K290" s="196"/>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196"/>
      <c r="K291" s="196"/>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196"/>
      <c r="K292" s="196"/>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196"/>
      <c r="K293" s="196"/>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196"/>
      <c r="K294" s="196"/>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196"/>
      <c r="K295" s="196"/>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196"/>
      <c r="K296" s="196"/>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196"/>
      <c r="K297" s="196"/>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196"/>
      <c r="K298" s="196"/>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196"/>
      <c r="K299" s="196"/>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196"/>
      <c r="K300" s="196"/>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196"/>
      <c r="K301" s="196"/>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196"/>
      <c r="K302" s="196"/>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196"/>
      <c r="K303" s="196"/>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196"/>
      <c r="K304" s="196"/>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196"/>
      <c r="K305" s="196"/>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196"/>
      <c r="K306" s="196"/>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196"/>
      <c r="K307" s="196"/>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196"/>
      <c r="K308" s="196"/>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196"/>
      <c r="K309" s="196"/>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196"/>
      <c r="K310" s="196"/>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196"/>
      <c r="K311" s="196"/>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196"/>
      <c r="K312" s="196"/>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196"/>
      <c r="K313" s="196"/>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196"/>
      <c r="K314" s="196"/>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196"/>
      <c r="K315" s="196"/>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196"/>
      <c r="K316" s="196"/>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196"/>
      <c r="K317" s="196"/>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196"/>
      <c r="K318" s="196"/>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196"/>
      <c r="K319" s="196"/>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196"/>
      <c r="K320" s="196"/>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196"/>
      <c r="K321" s="196"/>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196"/>
      <c r="K322" s="196"/>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196"/>
      <c r="K323" s="196"/>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196"/>
      <c r="K324" s="196"/>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196"/>
      <c r="K325" s="196"/>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196"/>
      <c r="K326" s="196"/>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196"/>
      <c r="K327" s="196"/>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196"/>
      <c r="K328" s="196"/>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196"/>
      <c r="K329" s="196"/>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196"/>
      <c r="K330" s="196"/>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196"/>
      <c r="K331" s="196"/>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196"/>
      <c r="K332" s="196"/>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196"/>
      <c r="K333" s="196"/>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196"/>
      <c r="K334" s="196"/>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196"/>
      <c r="K335" s="196"/>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196"/>
      <c r="K336" s="196"/>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196"/>
      <c r="K337" s="196"/>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196"/>
      <c r="K338" s="196"/>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196"/>
      <c r="K339" s="196"/>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196"/>
      <c r="K340" s="196"/>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196"/>
      <c r="K341" s="196"/>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196"/>
      <c r="K342" s="196"/>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196"/>
      <c r="K343" s="196"/>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196"/>
      <c r="K344" s="196"/>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196"/>
      <c r="K345" s="196"/>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196"/>
      <c r="K346" s="196"/>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196"/>
      <c r="K347" s="196"/>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196"/>
      <c r="K348" s="196"/>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196"/>
      <c r="K349" s="196"/>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196"/>
      <c r="K350" s="196"/>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196"/>
      <c r="K351" s="196"/>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196"/>
      <c r="K352" s="196"/>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196"/>
      <c r="K353" s="196"/>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196"/>
      <c r="K354" s="196"/>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196"/>
      <c r="K355" s="196"/>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196"/>
      <c r="K356" s="196"/>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196"/>
      <c r="K357" s="196"/>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196"/>
      <c r="K358" s="196"/>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196"/>
      <c r="K359" s="196"/>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196"/>
      <c r="K360" s="196"/>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196"/>
      <c r="K361" s="196"/>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196"/>
      <c r="K362" s="196"/>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196"/>
      <c r="K363" s="196"/>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196"/>
      <c r="K364" s="196"/>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196"/>
      <c r="K365" s="196"/>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196"/>
      <c r="K366" s="196"/>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196"/>
      <c r="K367" s="196"/>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196"/>
      <c r="K368" s="196"/>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196"/>
      <c r="K369" s="196"/>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196"/>
      <c r="K370" s="196"/>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196"/>
      <c r="K371" s="196"/>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196"/>
      <c r="K372" s="196"/>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196"/>
      <c r="K373" s="196"/>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196"/>
      <c r="K374" s="196"/>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196"/>
      <c r="K375" s="196"/>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196"/>
      <c r="K376" s="196"/>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196"/>
      <c r="K377" s="196"/>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196"/>
      <c r="K378" s="196"/>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196"/>
      <c r="K379" s="196"/>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196"/>
      <c r="K380" s="196"/>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196"/>
      <c r="K381" s="196"/>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196"/>
      <c r="K382" s="196"/>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196"/>
      <c r="K383" s="196"/>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196"/>
      <c r="K384" s="196"/>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196"/>
      <c r="K385" s="196"/>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196"/>
      <c r="K386" s="196"/>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196"/>
      <c r="K387" s="196"/>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196"/>
      <c r="K388" s="196"/>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196"/>
      <c r="K389" s="196"/>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196"/>
      <c r="K390" s="196"/>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196"/>
      <c r="K391" s="196"/>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196"/>
      <c r="K392" s="196"/>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196"/>
      <c r="K393" s="196"/>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196"/>
      <c r="K394" s="196"/>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196"/>
      <c r="K395" s="196"/>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196"/>
      <c r="K396" s="196"/>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196"/>
      <c r="K397" s="196"/>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196"/>
      <c r="K398" s="196"/>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196"/>
      <c r="K399" s="196"/>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196"/>
      <c r="K400" s="196"/>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196"/>
      <c r="K401" s="196"/>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196"/>
      <c r="K402" s="196"/>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196"/>
      <c r="K403" s="196"/>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196"/>
      <c r="K404" s="196"/>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196"/>
      <c r="K405" s="196"/>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196"/>
      <c r="K406" s="196"/>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196"/>
      <c r="K407" s="196"/>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196"/>
      <c r="K408" s="196"/>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196"/>
      <c r="K409" s="196"/>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196"/>
      <c r="K410" s="196"/>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196"/>
      <c r="K411" s="196"/>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196"/>
      <c r="K412" s="196"/>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196"/>
      <c r="K413" s="196"/>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196"/>
      <c r="K414" s="196"/>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196"/>
      <c r="K415" s="196"/>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196"/>
      <c r="K416" s="196"/>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196"/>
      <c r="K417" s="196"/>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196"/>
      <c r="K418" s="196"/>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196"/>
      <c r="K419" s="196"/>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196"/>
      <c r="K420" s="196"/>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196"/>
      <c r="K421" s="196"/>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196"/>
      <c r="K422" s="196"/>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196"/>
      <c r="K423" s="196"/>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196"/>
      <c r="K424" s="196"/>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196"/>
      <c r="K425" s="196"/>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196"/>
      <c r="K426" s="196"/>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196"/>
      <c r="K427" s="196"/>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196"/>
      <c r="K428" s="196"/>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196"/>
      <c r="K429" s="196"/>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196"/>
      <c r="K430" s="196"/>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196"/>
      <c r="K431" s="196"/>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196"/>
      <c r="K432" s="196"/>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196"/>
      <c r="K433" s="196"/>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196"/>
      <c r="K434" s="196"/>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196"/>
      <c r="K435" s="196"/>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196"/>
      <c r="K436" s="196"/>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196"/>
      <c r="K437" s="196"/>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196"/>
      <c r="K438" s="196"/>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196"/>
      <c r="K439" s="196"/>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196"/>
      <c r="K440" s="196"/>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196"/>
      <c r="K441" s="196"/>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196"/>
      <c r="K442" s="196"/>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196"/>
      <c r="K443" s="196"/>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196"/>
      <c r="K444" s="196"/>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196"/>
      <c r="K445" s="196"/>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196"/>
      <c r="K446" s="196"/>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196"/>
      <c r="K447" s="196"/>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196"/>
      <c r="K448" s="196"/>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196"/>
      <c r="K449" s="196"/>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196"/>
      <c r="K450" s="196"/>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196"/>
      <c r="K451" s="196"/>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196"/>
      <c r="K452" s="196"/>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196"/>
      <c r="K453" s="196"/>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196"/>
      <c r="K454" s="196"/>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196"/>
      <c r="K455" s="196"/>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196"/>
      <c r="K456" s="196"/>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196"/>
      <c r="K457" s="196"/>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196"/>
      <c r="K458" s="196"/>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196"/>
      <c r="K459" s="196"/>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196"/>
      <c r="K460" s="196"/>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196"/>
      <c r="K461" s="196"/>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196"/>
      <c r="K462" s="196"/>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196"/>
      <c r="K463" s="196"/>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196"/>
      <c r="K464" s="196"/>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196"/>
      <c r="K465" s="196"/>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196"/>
      <c r="K466" s="196"/>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196"/>
      <c r="K467" s="196"/>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196"/>
      <c r="K468" s="196"/>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196"/>
      <c r="K469" s="196"/>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196"/>
      <c r="K470" s="196"/>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196"/>
      <c r="K471" s="196"/>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196"/>
      <c r="K472" s="196"/>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196"/>
      <c r="K473" s="196"/>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196"/>
      <c r="K474" s="196"/>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196"/>
      <c r="K475" s="196"/>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196"/>
      <c r="K476" s="196"/>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196"/>
      <c r="K477" s="196"/>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196"/>
      <c r="K478" s="196"/>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196"/>
      <c r="K479" s="196"/>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196"/>
      <c r="K480" s="196"/>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196"/>
      <c r="K481" s="196"/>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196"/>
      <c r="K482" s="196"/>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196"/>
      <c r="K483" s="196"/>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196"/>
      <c r="K484" s="196"/>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196"/>
      <c r="K485" s="196"/>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196"/>
      <c r="K486" s="196"/>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196"/>
      <c r="K487" s="196"/>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196"/>
      <c r="K488" s="196"/>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196"/>
      <c r="K489" s="196"/>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196"/>
      <c r="K490" s="196"/>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196"/>
      <c r="K491" s="196"/>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196"/>
      <c r="K492" s="196"/>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196"/>
      <c r="K493" s="196"/>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196"/>
      <c r="K494" s="196"/>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196"/>
      <c r="K495" s="196"/>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196"/>
      <c r="K496" s="196"/>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196"/>
      <c r="K497" s="196"/>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196"/>
      <c r="K498" s="196"/>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196"/>
      <c r="K499" s="196"/>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196"/>
      <c r="K500" s="196"/>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196"/>
      <c r="K501" s="196"/>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196"/>
      <c r="K502" s="196"/>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196"/>
      <c r="K503" s="196"/>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196"/>
      <c r="K504" s="196"/>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196"/>
      <c r="K505" s="196"/>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196"/>
      <c r="K506" s="196"/>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196"/>
      <c r="K507" s="196"/>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196"/>
      <c r="K508" s="196"/>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196"/>
      <c r="K509" s="196"/>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196"/>
      <c r="K510" s="196"/>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196"/>
      <c r="K511" s="196"/>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196"/>
      <c r="K512" s="196"/>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196"/>
      <c r="K513" s="196"/>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196"/>
      <c r="K514" s="196"/>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196"/>
      <c r="K515" s="196"/>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196"/>
      <c r="K516" s="196"/>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196"/>
      <c r="K517" s="196"/>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196"/>
      <c r="K518" s="196"/>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196"/>
      <c r="K519" s="196"/>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196"/>
      <c r="K520" s="196"/>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196"/>
      <c r="K521" s="196"/>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196"/>
      <c r="K522" s="196"/>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196"/>
      <c r="K523" s="196"/>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196"/>
      <c r="K524" s="196"/>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196"/>
      <c r="K525" s="196"/>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196"/>
      <c r="K526" s="196"/>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196"/>
      <c r="K527" s="196"/>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196"/>
      <c r="K528" s="196"/>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196"/>
      <c r="K529" s="196"/>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196"/>
      <c r="K530" s="196"/>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196"/>
      <c r="K531" s="196"/>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196"/>
      <c r="K532" s="196"/>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196"/>
      <c r="K533" s="196"/>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196"/>
      <c r="K534" s="196"/>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196"/>
      <c r="K535" s="196"/>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196"/>
      <c r="K536" s="196"/>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196"/>
      <c r="K537" s="196"/>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196"/>
      <c r="K538" s="196"/>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196"/>
      <c r="K539" s="196"/>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196"/>
      <c r="K540" s="196"/>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196"/>
      <c r="K541" s="196"/>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196"/>
      <c r="K542" s="196"/>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196"/>
      <c r="K543" s="196"/>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196"/>
      <c r="K544" s="196"/>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196"/>
      <c r="K545" s="196"/>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196"/>
      <c r="K546" s="196"/>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196"/>
      <c r="K547" s="196"/>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196"/>
      <c r="K548" s="196"/>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196"/>
      <c r="K549" s="196"/>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196"/>
      <c r="K550" s="196"/>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196"/>
      <c r="K551" s="196"/>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196"/>
      <c r="K552" s="196"/>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196"/>
      <c r="K553" s="196"/>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196"/>
      <c r="K554" s="196"/>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196"/>
      <c r="K555" s="196"/>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196"/>
      <c r="K556" s="196"/>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196"/>
      <c r="K557" s="196"/>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196"/>
      <c r="K558" s="196"/>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196"/>
      <c r="K559" s="196"/>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196"/>
      <c r="K560" s="196"/>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196"/>
      <c r="K561" s="196"/>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196"/>
      <c r="K562" s="196"/>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196"/>
      <c r="K563" s="196"/>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196"/>
      <c r="K564" s="196"/>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196"/>
      <c r="K565" s="196"/>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196"/>
      <c r="K566" s="196"/>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196"/>
      <c r="K567" s="196"/>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196"/>
      <c r="K568" s="196"/>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196"/>
      <c r="K569" s="196"/>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196"/>
      <c r="K570" s="196"/>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196"/>
      <c r="K571" s="196"/>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196"/>
      <c r="K572" s="196"/>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196"/>
      <c r="K573" s="196"/>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196"/>
      <c r="K574" s="196"/>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196"/>
      <c r="K575" s="196"/>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196"/>
      <c r="K576" s="196"/>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196"/>
      <c r="K577" s="196"/>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196"/>
      <c r="K578" s="196"/>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196"/>
      <c r="K579" s="196"/>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196"/>
      <c r="K580" s="196"/>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196"/>
      <c r="K581" s="196"/>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196"/>
      <c r="K582" s="196"/>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196"/>
      <c r="K583" s="196"/>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196"/>
      <c r="K584" s="196"/>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196"/>
      <c r="K585" s="196"/>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196"/>
      <c r="K586" s="196"/>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196"/>
      <c r="K587" s="196"/>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196"/>
      <c r="K588" s="196"/>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196"/>
      <c r="K589" s="196"/>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196"/>
      <c r="K590" s="196"/>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196"/>
      <c r="K591" s="196"/>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196"/>
      <c r="K592" s="196"/>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196"/>
      <c r="K593" s="196"/>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196"/>
      <c r="K594" s="196"/>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196"/>
      <c r="K595" s="196"/>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196"/>
      <c r="K596" s="196"/>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196"/>
      <c r="K597" s="196"/>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196"/>
      <c r="K598" s="196"/>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196"/>
      <c r="K599" s="196"/>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196"/>
      <c r="K600" s="196"/>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196"/>
      <c r="K601" s="196"/>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196"/>
      <c r="K602" s="196"/>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196"/>
      <c r="K603" s="196"/>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196"/>
      <c r="K604" s="196"/>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196"/>
      <c r="K605" s="196"/>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D607" s="21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87" priority="26" operator="containsText" text="Não Pago">
      <formula>NOT(ISERROR(SEARCH("Não Pago",L34)))</formula>
    </cfRule>
    <cfRule type="containsText" dxfId="86" priority="27" operator="containsText" text="Pago">
      <formula>NOT(ISERROR(SEARCH("Pago",L34)))</formula>
    </cfRule>
  </conditionalFormatting>
  <conditionalFormatting sqref="L122:L605">
    <cfRule type="containsText" dxfId="85" priority="39" operator="containsText" text="Não Pago">
      <formula>NOT(ISERROR(SEARCH("Não Pago",L122)))</formula>
    </cfRule>
    <cfRule type="containsText" dxfId="84" priority="40" operator="containsText" text="Pago">
      <formula>NOT(ISERROR(SEARCH("Pago",L122)))</formula>
    </cfRule>
  </conditionalFormatting>
  <conditionalFormatting sqref="L21:L121">
    <cfRule type="containsText" dxfId="83" priority="37" operator="containsText" text="Não Pago">
      <formula>NOT(ISERROR(SEARCH("Não Pago",L21)))</formula>
    </cfRule>
    <cfRule type="containsText" dxfId="82" priority="38" operator="containsText" text="Pago">
      <formula>NOT(ISERROR(SEARCH("Pago",L21)))</formula>
    </cfRule>
  </conditionalFormatting>
  <conditionalFormatting sqref="L5:L19">
    <cfRule type="containsText" dxfId="81" priority="35" operator="containsText" text="Não Pago">
      <formula>NOT(ISERROR(SEARCH("Não Pago",L5)))</formula>
    </cfRule>
    <cfRule type="containsText" dxfId="80" priority="36" operator="containsText" text="Pago">
      <formula>NOT(ISERROR(SEARCH("Pago",L5)))</formula>
    </cfRule>
  </conditionalFormatting>
  <conditionalFormatting sqref="L20">
    <cfRule type="containsText" dxfId="79" priority="33" operator="containsText" text="Não Pago">
      <formula>NOT(ISERROR(SEARCH("Não Pago",L20)))</formula>
    </cfRule>
    <cfRule type="containsText" dxfId="78" priority="34" operator="containsText" text="Pago">
      <formula>NOT(ISERROR(SEARCH("Pago",L20)))</formula>
    </cfRule>
  </conditionalFormatting>
  <conditionalFormatting sqref="L5:L187">
    <cfRule type="cellIs" dxfId="77" priority="32" operator="equal">
      <formula>"Realizado"</formula>
    </cfRule>
  </conditionalFormatting>
  <conditionalFormatting sqref="L22">
    <cfRule type="containsText" dxfId="76" priority="30" operator="containsText" text="Não Pago">
      <formula>NOT(ISERROR(SEARCH("Não Pago",L22)))</formula>
    </cfRule>
    <cfRule type="containsText" dxfId="75" priority="31" operator="containsText" text="Pago">
      <formula>NOT(ISERROR(SEARCH("Pago",L22)))</formula>
    </cfRule>
  </conditionalFormatting>
  <conditionalFormatting sqref="L27">
    <cfRule type="containsText" dxfId="74" priority="28" operator="containsText" text="Não Pago">
      <formula>NOT(ISERROR(SEARCH("Não Pago",L27)))</formula>
    </cfRule>
    <cfRule type="containsText" dxfId="73" priority="29" operator="containsText" text="Pago">
      <formula>NOT(ISERROR(SEARCH("Pago",L27)))</formula>
    </cfRule>
  </conditionalFormatting>
  <conditionalFormatting sqref="N5:N605">
    <cfRule type="cellIs" dxfId="72" priority="24" operator="greaterThan">
      <formula>0</formula>
    </cfRule>
    <cfRule type="cellIs" dxfId="71" priority="25" operator="lessThan">
      <formula>0</formula>
    </cfRule>
  </conditionalFormatting>
  <conditionalFormatting sqref="E21:E586 E603:E605">
    <cfRule type="containsText" dxfId="70" priority="19" operator="containsText" text="Despesa">
      <formula>NOT(ISERROR(SEARCH("Despesa",E21)))</formula>
    </cfRule>
    <cfRule type="containsText" dxfId="69" priority="20" operator="containsText" text="Receita">
      <formula>NOT(ISERROR(SEARCH("Receita",E21)))</formula>
    </cfRule>
  </conditionalFormatting>
  <conditionalFormatting sqref="E21:E586 E603:E605">
    <cfRule type="expression" dxfId="68" priority="21" stopIfTrue="1">
      <formula>NOT(ISERROR(SEARCH("Investimentos",E21)))</formula>
    </cfRule>
  </conditionalFormatting>
  <conditionalFormatting sqref="E5:E605">
    <cfRule type="containsText" dxfId="67" priority="8" operator="containsText" text="INVESTIMENTOS">
      <formula>NOT(ISERROR(SEARCH("INVESTIMENTOS",E5)))</formula>
    </cfRule>
    <cfRule type="containsText" dxfId="66" priority="9" operator="containsText" text="DESPESAS DE MARKETING">
      <formula>NOT(ISERROR(SEARCH("DESPESAS DE MARKETING",E5)))</formula>
    </cfRule>
    <cfRule type="containsText" dxfId="65" priority="10" operator="containsText" text="DESPESAS NÃO OPERACIONAIS">
      <formula>NOT(ISERROR(SEARCH("DESPESAS NÃO OPERACIONAIS",E5)))</formula>
    </cfRule>
    <cfRule type="containsText" dxfId="64" priority="11" operator="containsText" text="DESPESAS COM RH">
      <formula>NOT(ISERROR(SEARCH("DESPESAS COM RH",E5)))</formula>
    </cfRule>
    <cfRule type="containsText" dxfId="63" priority="12" operator="containsText" text="DESPESAS COM SERVIÇOS">
      <formula>NOT(ISERROR(SEARCH("DESPESAS COM SERVIÇOS",E5)))</formula>
    </cfRule>
    <cfRule type="containsText" dxfId="62" priority="13" operator="containsText" text="DESPESAS COM PRODUTOS">
      <formula>NOT(ISERROR(SEARCH("DESPESAS COM PRODUTOS",E5)))</formula>
    </cfRule>
    <cfRule type="containsText" dxfId="61" priority="14" operator="containsText" text="IMPOSTOS">
      <formula>NOT(ISERROR(SEARCH("IMPOSTOS",E5)))</formula>
    </cfRule>
    <cfRule type="containsText" dxfId="60" priority="17" operator="containsText" text="Despesa">
      <formula>NOT(ISERROR(SEARCH("Despesa",E5)))</formula>
    </cfRule>
    <cfRule type="containsText" dxfId="59" priority="18" operator="containsText" text="Receita">
      <formula>NOT(ISERROR(SEARCH("Receita",E5)))</formula>
    </cfRule>
  </conditionalFormatting>
  <conditionalFormatting sqref="E5:E605">
    <cfRule type="expression" dxfId="58" priority="22" stopIfTrue="1">
      <formula>NOT(ISERROR(SEARCH("Investimentos",E5)))</formula>
    </cfRule>
  </conditionalFormatting>
  <conditionalFormatting sqref="E20 E602">
    <cfRule type="containsText" dxfId="57" priority="15" operator="containsText" text="Despesa">
      <formula>NOT(ISERROR(SEARCH("Despesa",E20)))</formula>
    </cfRule>
    <cfRule type="containsText" dxfId="56" priority="16" operator="containsText" text="Receita">
      <formula>NOT(ISERROR(SEARCH("Receita",E20)))</formula>
    </cfRule>
  </conditionalFormatting>
  <conditionalFormatting sqref="E20 E602">
    <cfRule type="expression" dxfId="55" priority="23" stopIfTrue="1">
      <formula>NOT(ISERROR(SEARCH("Investimentos",E20)))</formula>
    </cfRule>
  </conditionalFormatting>
  <conditionalFormatting sqref="Q7:Q8">
    <cfRule type="cellIs" dxfId="54" priority="7" operator="greaterThan">
      <formula>0</formula>
    </cfRule>
  </conditionalFormatting>
  <conditionalFormatting sqref="Q9:Q10">
    <cfRule type="cellIs" dxfId="53" priority="6" operator="greaterThan">
      <formula>0</formula>
    </cfRule>
  </conditionalFormatting>
  <conditionalFormatting sqref="Q11:Q12">
    <cfRule type="cellIs" dxfId="52" priority="4" operator="greaterThan">
      <formula>0</formula>
    </cfRule>
    <cfRule type="cellIs" dxfId="51" priority="5" operator="lessThan">
      <formula>0</formula>
    </cfRule>
  </conditionalFormatting>
  <conditionalFormatting sqref="Q13:Q14">
    <cfRule type="cellIs" dxfId="50" priority="2" operator="lessThan">
      <formula>0</formula>
    </cfRule>
    <cfRule type="cellIs" dxfId="49" priority="3" operator="greaterThan">
      <formula>0</formula>
    </cfRule>
  </conditionalFormatting>
  <conditionalFormatting sqref="Q5:Q6">
    <cfRule type="cellIs" dxfId="48" priority="1" operator="greaterThan">
      <formula>0</formula>
    </cfRule>
  </conditionalFormatting>
  <dataValidations count="6">
    <dataValidation type="list" allowBlank="1" showInputMessage="1" showErrorMessage="1" sqref="L188:L605" xr:uid="{B8D95625-2C3D-4190-B983-E4521107AF96}">
      <formula1>"Pago,Não Pago"</formula1>
    </dataValidation>
    <dataValidation type="list" allowBlank="1" showInputMessage="1" showErrorMessage="1" sqref="G5:H605" xr:uid="{13CD3E53-22CD-45E6-A7F8-978DC04890EC}">
      <formula1>INDIRECT(W5)</formula1>
    </dataValidation>
    <dataValidation type="list" allowBlank="1" showInputMessage="1" showErrorMessage="1" sqref="L5:L187" xr:uid="{8B4778F7-4543-4074-83BA-1F94718AD825}">
      <formula1>"Pago,Não Pago,Realizado"</formula1>
    </dataValidation>
    <dataValidation type="list" allowBlank="1" showInputMessage="1" showErrorMessage="1" sqref="I1:I1048576" xr:uid="{46F63D5C-EC14-4FD9-B62B-E427AFDE2C93}">
      <formula1>"Jan,Fev,Mar,Abr,Mai,Jun,Jul,Ago,Set,Out,Nov,Dez"</formula1>
    </dataValidation>
    <dataValidation type="list" allowBlank="1" showInputMessage="1" showErrorMessage="1" sqref="M1:M1048576" xr:uid="{3D1919A2-9013-4A84-BC4C-58A37C4C1771}">
      <formula1>"Sim,Não"</formula1>
    </dataValidation>
    <dataValidation type="list" allowBlank="1" showInputMessage="1" showErrorMessage="1" sqref="E2:E3" xr:uid="{F34E7609-4AC9-452F-A6E7-D78F8AA8288B}">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9EBFA57-348E-4CDF-9CEF-92F309CCFBC1}">
          <x14:formula1>
            <xm:f>'Configurações Básicas'!$E$12:$E$33</xm:f>
          </x14:formula1>
          <xm:sqref>E5:E1048576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4"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09"/>
      <c r="C1" s="262"/>
      <c r="D1" s="262"/>
      <c r="E1" s="262"/>
      <c r="F1" s="262"/>
      <c r="G1" s="262"/>
      <c r="H1" s="262"/>
      <c r="I1" s="262"/>
      <c r="J1" s="262"/>
      <c r="K1" s="262"/>
      <c r="L1" s="262"/>
      <c r="M1" s="262"/>
      <c r="N1" s="262"/>
      <c r="O1" s="262"/>
      <c r="P1" s="262"/>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09"/>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09"/>
      <c r="D3" s="6"/>
    </row>
    <row r="4" spans="1:43" ht="22.5" customHeight="1" x14ac:dyDescent="0.25">
      <c r="A4" s="209"/>
      <c r="C4" s="26" t="s">
        <v>19</v>
      </c>
      <c r="D4" s="6"/>
      <c r="E4" s="277" t="s">
        <v>134</v>
      </c>
      <c r="F4" s="278"/>
      <c r="G4" s="278"/>
      <c r="H4" s="279"/>
      <c r="J4" s="280" t="s">
        <v>23</v>
      </c>
      <c r="K4" s="280"/>
    </row>
    <row r="5" spans="1:43" ht="5.25" customHeight="1" x14ac:dyDescent="0.25">
      <c r="A5" s="209"/>
      <c r="C5" s="7"/>
      <c r="D5" s="6"/>
      <c r="E5" s="25"/>
      <c r="F5" s="25"/>
      <c r="G5" s="25"/>
      <c r="H5" s="25"/>
      <c r="J5" s="280"/>
      <c r="K5" s="280"/>
    </row>
    <row r="6" spans="1:43" ht="24.75" customHeight="1" thickBot="1" x14ac:dyDescent="0.3">
      <c r="A6" s="209"/>
      <c r="C6" s="25"/>
      <c r="D6" s="1"/>
      <c r="E6" s="167" t="s">
        <v>12</v>
      </c>
      <c r="F6" s="168" t="s">
        <v>20</v>
      </c>
      <c r="G6" s="168" t="s">
        <v>21</v>
      </c>
      <c r="H6" s="168" t="s">
        <v>22</v>
      </c>
      <c r="J6" s="281"/>
      <c r="K6" s="281"/>
      <c r="P6" s="61" t="s">
        <v>199</v>
      </c>
      <c r="Q6" s="61" t="s">
        <v>134</v>
      </c>
      <c r="R6" s="61" t="s">
        <v>40</v>
      </c>
      <c r="S6" s="61" t="s">
        <v>135</v>
      </c>
      <c r="T6" s="61" t="s">
        <v>130</v>
      </c>
      <c r="U6" s="61" t="s">
        <v>136</v>
      </c>
      <c r="V6" s="61" t="s">
        <v>131</v>
      </c>
      <c r="W6" s="61" t="s">
        <v>137</v>
      </c>
      <c r="X6" s="61" t="s">
        <v>138</v>
      </c>
      <c r="Y6" s="61" t="s">
        <v>139</v>
      </c>
      <c r="Z6" s="61" t="s">
        <v>140</v>
      </c>
      <c r="AA6" s="61" t="s">
        <v>141</v>
      </c>
      <c r="AB6" s="61" t="s">
        <v>142</v>
      </c>
      <c r="AD6" s="61" t="s">
        <v>200</v>
      </c>
      <c r="AE6" s="61" t="s">
        <v>134</v>
      </c>
      <c r="AF6" s="61" t="s">
        <v>40</v>
      </c>
      <c r="AG6" s="61" t="s">
        <v>135</v>
      </c>
      <c r="AH6" s="61" t="s">
        <v>130</v>
      </c>
      <c r="AI6" s="61" t="s">
        <v>136</v>
      </c>
      <c r="AJ6" s="61" t="s">
        <v>131</v>
      </c>
      <c r="AK6" s="61" t="s">
        <v>137</v>
      </c>
      <c r="AL6" s="61" t="s">
        <v>138</v>
      </c>
      <c r="AM6" s="61" t="s">
        <v>139</v>
      </c>
      <c r="AN6" s="61" t="s">
        <v>140</v>
      </c>
      <c r="AO6" s="61" t="s">
        <v>141</v>
      </c>
      <c r="AP6" s="61" t="s">
        <v>142</v>
      </c>
    </row>
    <row r="7" spans="1:43" ht="25.5" customHeight="1" thickTop="1" thickBot="1" x14ac:dyDescent="0.3">
      <c r="A7" s="209"/>
      <c r="E7" s="30">
        <v>1</v>
      </c>
      <c r="F7" s="27">
        <f>HLOOKUP($E$4,$Q$6:$AB$37,ROW(AM2),FALSE)</f>
        <v>0</v>
      </c>
      <c r="G7" s="27">
        <f>HLOOKUP($E$4,$AE$6:$AP$37,ROW(AN2),FALSE)</f>
        <v>0</v>
      </c>
      <c r="H7" s="27">
        <f>IF(ISERROR(F7-G7),"",F7-G7)</f>
        <v>0</v>
      </c>
      <c r="J7" s="264" t="s">
        <v>24</v>
      </c>
      <c r="K7" s="265">
        <f>SUM(F7:F37)</f>
        <v>26272.97</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0</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09"/>
      <c r="E8" s="30">
        <v>2</v>
      </c>
      <c r="F8" s="27">
        <f t="shared" ref="F8:F37" si="0">HLOOKUP($E$4,$Q$6:$AB$37,ROW(AM3),FALSE)</f>
        <v>0</v>
      </c>
      <c r="G8" s="27">
        <f t="shared" ref="G8:G37" si="1">HLOOKUP($E$4,$AE$6:$AP$37,ROW(AN3),FALSE)</f>
        <v>0</v>
      </c>
      <c r="H8" s="27">
        <f t="shared" ref="H8:H37" si="2">IF(ISERROR(F8-G8),"",F8-G8)</f>
        <v>0</v>
      </c>
      <c r="J8" s="264"/>
      <c r="K8" s="266"/>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0</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09"/>
      <c r="E9" s="30">
        <v>3</v>
      </c>
      <c r="F9" s="27">
        <f t="shared" si="0"/>
        <v>0</v>
      </c>
      <c r="G9" s="27">
        <f t="shared" si="1"/>
        <v>0</v>
      </c>
      <c r="H9" s="27">
        <f t="shared" si="2"/>
        <v>0</v>
      </c>
      <c r="J9" s="274" t="s">
        <v>25</v>
      </c>
      <c r="K9" s="265">
        <f>SUM(G7:G37)</f>
        <v>25672.820000000003</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09"/>
      <c r="E10" s="30">
        <v>4</v>
      </c>
      <c r="F10" s="27">
        <f t="shared" si="0"/>
        <v>0</v>
      </c>
      <c r="G10" s="27">
        <f t="shared" si="1"/>
        <v>0</v>
      </c>
      <c r="H10" s="27">
        <f t="shared" si="2"/>
        <v>0</v>
      </c>
      <c r="J10" s="275"/>
      <c r="K10" s="266"/>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09"/>
      <c r="E11" s="30">
        <v>5</v>
      </c>
      <c r="F11" s="27">
        <f t="shared" si="0"/>
        <v>0</v>
      </c>
      <c r="G11" s="27">
        <f t="shared" si="1"/>
        <v>0</v>
      </c>
      <c r="H11" s="27">
        <f t="shared" si="2"/>
        <v>0</v>
      </c>
      <c r="J11" s="264" t="s">
        <v>27</v>
      </c>
      <c r="K11" s="265">
        <f>K7-K9</f>
        <v>600.14999999999782</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0</v>
      </c>
      <c r="AF11" s="61">
        <f>SUMIFS(Fev!$K$5:$K$586,Fev!$C$5:$C$586,Resumo!E11,Fev!$V$5:$V$586,"Despesa",Fev!$L$5:$L$586,"Pago")</f>
        <v>0</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09"/>
      <c r="E12" s="30">
        <v>6</v>
      </c>
      <c r="F12" s="27">
        <f t="shared" si="0"/>
        <v>0</v>
      </c>
      <c r="G12" s="27">
        <f t="shared" si="1"/>
        <v>0</v>
      </c>
      <c r="H12" s="27">
        <f t="shared" si="2"/>
        <v>0</v>
      </c>
      <c r="J12" s="264"/>
      <c r="K12" s="266"/>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0</v>
      </c>
      <c r="AF12" s="61">
        <f>SUMIFS(Fev!$K$5:$K$586,Fev!$C$5:$C$586,Resumo!E12,Fev!$V$5:$V$586,"Despesa",Fev!$L$5:$L$586,"Pago")</f>
        <v>0</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09"/>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0</v>
      </c>
      <c r="AF13" s="61">
        <f>SUMIFS(Fev!$K$5:$K$586,Fev!$C$5:$C$586,Resumo!E13,Fev!$V$5:$V$586,"Despesa",Fev!$L$5:$L$586,"Pago")</f>
        <v>0</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09"/>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09"/>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09"/>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09"/>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09"/>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0</v>
      </c>
      <c r="AF18" s="61">
        <f>SUMIFS(Fev!$K$5:$K$586,Fev!$C$5:$C$586,Resumo!E18,Fev!$V$5:$V$586,"Despesa",Fev!$L$5:$L$586,"Pago")</f>
        <v>0</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09"/>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09"/>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09"/>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09"/>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09"/>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09"/>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09"/>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09"/>
      <c r="E26" s="30">
        <v>20</v>
      </c>
      <c r="F26" s="27">
        <f t="shared" si="0"/>
        <v>26272.97</v>
      </c>
      <c r="G26" s="27">
        <f t="shared" si="1"/>
        <v>15471.900000000003</v>
      </c>
      <c r="H26" s="27">
        <f t="shared" si="2"/>
        <v>10801.069999999998</v>
      </c>
      <c r="P26" s="61">
        <f t="shared" si="3"/>
        <v>20</v>
      </c>
      <c r="Q26" s="61">
        <f>SUMIFS(Jan!$J$5:$J$586,Jan!$C$5:$C$586,Resumo!E26,Jan!$V$5:$V$586,"Receita",Jan!$L$5:$L$586,"Pago")</f>
        <v>26272.97</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15471.900000000003</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09"/>
      <c r="E27" s="30">
        <v>21</v>
      </c>
      <c r="F27" s="27">
        <f t="shared" si="0"/>
        <v>0</v>
      </c>
      <c r="G27" s="27">
        <f t="shared" si="1"/>
        <v>10200.92</v>
      </c>
      <c r="H27" s="27">
        <f t="shared" si="2"/>
        <v>-10200.92</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10200.92</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09"/>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09"/>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09"/>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09"/>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09"/>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09"/>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0</v>
      </c>
      <c r="AF33" s="61">
        <f>SUMIFS(Fev!$K$5:$K$586,Fev!$C$5:$C$586,Resumo!E33,Fev!$V$5:$V$586,"Despesa",Fev!$L$5:$L$586,"Pago")</f>
        <v>0</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09"/>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0</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09"/>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09"/>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0</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09"/>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0</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C6" sqref="C6"/>
    </sheetView>
  </sheetViews>
  <sheetFormatPr defaultColWidth="0" defaultRowHeight="15" customHeight="1" zeroHeight="1" x14ac:dyDescent="0.25"/>
  <cols>
    <col min="1" max="1" width="27.42578125" style="214"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09"/>
      <c r="B1" s="18"/>
      <c r="C1" s="262"/>
      <c r="D1" s="262"/>
      <c r="E1" s="262"/>
      <c r="F1" s="262"/>
      <c r="G1" s="262"/>
      <c r="H1" s="262"/>
      <c r="I1" s="262"/>
      <c r="J1" s="262"/>
      <c r="K1" s="262"/>
      <c r="L1" s="262"/>
      <c r="M1" s="262"/>
      <c r="N1" s="262"/>
      <c r="O1" s="262"/>
      <c r="P1" s="262"/>
    </row>
    <row r="2" spans="1:42" s="89" customFormat="1" ht="37.5" hidden="1" customHeight="1" x14ac:dyDescent="0.25">
      <c r="A2" s="209"/>
      <c r="B2" s="18"/>
      <c r="C2" s="19"/>
      <c r="D2" s="19"/>
      <c r="E2" s="19"/>
      <c r="F2" s="19"/>
      <c r="G2" s="19"/>
      <c r="H2" s="19"/>
      <c r="I2" s="19"/>
      <c r="J2" s="19"/>
      <c r="K2" s="19"/>
      <c r="L2" s="19"/>
      <c r="M2" s="98"/>
      <c r="N2" s="101"/>
      <c r="O2" s="94"/>
      <c r="P2" s="94"/>
    </row>
    <row r="3" spans="1:42" ht="39" customHeight="1" x14ac:dyDescent="0.25">
      <c r="A3" s="209"/>
      <c r="D3" s="6"/>
    </row>
    <row r="4" spans="1:42" ht="22.5" customHeight="1" x14ac:dyDescent="0.25">
      <c r="A4" s="209"/>
      <c r="C4" s="96" t="s">
        <v>19</v>
      </c>
      <c r="D4" s="6"/>
      <c r="E4" s="277" t="s">
        <v>134</v>
      </c>
      <c r="F4" s="278"/>
      <c r="G4" s="278"/>
      <c r="H4" s="279"/>
      <c r="J4" s="280" t="s">
        <v>23</v>
      </c>
      <c r="K4" s="280"/>
    </row>
    <row r="5" spans="1:42" ht="5.25" customHeight="1" x14ac:dyDescent="0.25">
      <c r="A5" s="209"/>
      <c r="C5" s="7"/>
      <c r="D5" s="6"/>
      <c r="E5" s="25"/>
      <c r="F5" s="25"/>
      <c r="G5" s="25"/>
      <c r="H5" s="25"/>
      <c r="J5" s="280"/>
      <c r="K5" s="280"/>
    </row>
    <row r="6" spans="1:42" ht="24.75" customHeight="1" thickBot="1" x14ac:dyDescent="0.3">
      <c r="A6" s="209"/>
      <c r="C6" s="25"/>
      <c r="D6" s="1"/>
      <c r="E6" s="167" t="s">
        <v>12</v>
      </c>
      <c r="F6" s="168" t="s">
        <v>60</v>
      </c>
      <c r="G6" s="168" t="s">
        <v>61</v>
      </c>
      <c r="H6" s="168" t="s">
        <v>22</v>
      </c>
      <c r="J6" s="281"/>
      <c r="K6" s="281"/>
      <c r="P6" s="61" t="s">
        <v>199</v>
      </c>
      <c r="Q6" s="61" t="s">
        <v>134</v>
      </c>
      <c r="R6" s="61" t="s">
        <v>40</v>
      </c>
      <c r="S6" s="61" t="s">
        <v>135</v>
      </c>
      <c r="T6" s="61" t="s">
        <v>130</v>
      </c>
      <c r="U6" s="61" t="s">
        <v>136</v>
      </c>
      <c r="V6" s="61" t="s">
        <v>131</v>
      </c>
      <c r="W6" s="61" t="s">
        <v>137</v>
      </c>
      <c r="X6" s="61" t="s">
        <v>138</v>
      </c>
      <c r="Y6" s="61" t="s">
        <v>139</v>
      </c>
      <c r="Z6" s="61" t="s">
        <v>140</v>
      </c>
      <c r="AA6" s="61" t="s">
        <v>141</v>
      </c>
      <c r="AB6" s="61" t="s">
        <v>142</v>
      </c>
      <c r="AD6" s="61" t="s">
        <v>200</v>
      </c>
      <c r="AE6" s="61" t="s">
        <v>134</v>
      </c>
      <c r="AF6" s="61" t="s">
        <v>40</v>
      </c>
      <c r="AG6" s="61" t="s">
        <v>135</v>
      </c>
      <c r="AH6" s="61" t="s">
        <v>130</v>
      </c>
      <c r="AI6" s="61" t="s">
        <v>136</v>
      </c>
      <c r="AJ6" s="61" t="s">
        <v>131</v>
      </c>
      <c r="AK6" s="61" t="s">
        <v>137</v>
      </c>
      <c r="AL6" s="61" t="s">
        <v>138</v>
      </c>
      <c r="AM6" s="61" t="s">
        <v>139</v>
      </c>
      <c r="AN6" s="61" t="s">
        <v>140</v>
      </c>
      <c r="AO6" s="61" t="s">
        <v>141</v>
      </c>
      <c r="AP6" s="61" t="s">
        <v>142</v>
      </c>
    </row>
    <row r="7" spans="1:42" ht="25.5" customHeight="1" thickTop="1" thickBot="1" x14ac:dyDescent="0.3">
      <c r="A7" s="209"/>
      <c r="E7" s="30">
        <v>1</v>
      </c>
      <c r="F7" s="27">
        <f>HLOOKUP($E$4,$Q$6:$AB$37,ROW(AM2),FALSE)</f>
        <v>0</v>
      </c>
      <c r="G7" s="27">
        <f>HLOOKUP($E$4,$AE$6:$AP$37,ROW(AN2),FALSE)</f>
        <v>0</v>
      </c>
      <c r="H7" s="27">
        <f>IF(ISERROR(F7-G7),"",F7-G7)</f>
        <v>0</v>
      </c>
      <c r="J7" s="264" t="s">
        <v>203</v>
      </c>
      <c r="K7" s="265">
        <f>SUM(F7:F37)</f>
        <v>2.1</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SUMIFS(Jan!$K$5:$K$586,Jan!$C$5:$C$586,'Resumo (2)'!E7,Jan!$V$5:$V$586,"Despesa",Jan!$L$5:$L$586,"Não Pago")</f>
        <v>0</v>
      </c>
      <c r="AF7" s="61">
        <f>SUMIFS(Fev!$K$5:$K$605,Fev!$C$5:$C$605,'Resumo (2)'!E7,Fev!$V$5:$V$605,"Despesa",Fev!$L$5:$L$605,"Não Pago")</f>
        <v>0</v>
      </c>
      <c r="AG7" s="61">
        <f>SUMIFS(Mar!$K$5:$K$605,Mar!$C$5:$C$605,'Resumo (2)'!E7,Mar!$V$5:$V$605,"Despesa",Mar!$L$5:$L$605,"Não Pago")</f>
        <v>0</v>
      </c>
      <c r="AH7" s="61">
        <f>SUMIFS(Abr!$K$5:$K$605,Abr!$C$5:$C$605,'Resumo (2)'!E7,Abr!$V$5:$V$605,"Despesa",Abr!$L$5:$L$605,"Não Pago")</f>
        <v>0</v>
      </c>
      <c r="AI7" s="61">
        <f>SUMIFS(Mai!$K$5:$K$605,Mai!$C$5:$C$605,'Resumo (2)'!E7,Mai!$V$5:$V$605,"Despesa",Mai!$L$5:$L$605,"Não Pago")</f>
        <v>0</v>
      </c>
      <c r="AJ7" s="61">
        <f>SUMIFS(Jun!$K$5:$K$605,Jun!$C$5:$C$605,'Resumo (2)'!E7,Jun!$V$5:$V$605,"Despesa",Jun!$L$5:$L$605,"Não Pago")</f>
        <v>0</v>
      </c>
      <c r="AK7" s="61">
        <f>SUMIFS(Jul!$K$5:$K$605,Jul!$C$5:$C$605,'Resumo (2)'!E7,Jul!$V$5:$V$605,"Despesa",Jul!$L$5:$L$605,"Não Pago")</f>
        <v>0</v>
      </c>
      <c r="AL7" s="61">
        <f>SUMIFS(Ago!$K$5:$K$596,Ago!$C$5:$C$596,'Resumo (2)'!E7,Ago!$V$5:$V$596,"Despesa",Ago!$L$5:$L$596,"Não Pago")</f>
        <v>0</v>
      </c>
      <c r="AM7" s="61">
        <f>SUMIFS(Set!$K$5:$K$605,Set!$C$5:$C$605,'Resumo (2)'!E7,Set!$V$5:$V$605,"Despesa",Set!$L$5:$L$605,"Não Pago")</f>
        <v>0</v>
      </c>
      <c r="AN7" s="61">
        <f>SUMIFS(Out!$K$5:$K$605,Out!$C$5:$C$605,'Resumo (2)'!E7,Out!$V$5:$V$605,"Despesa",Out!$L$5:$L$605,"Não Pago")</f>
        <v>0</v>
      </c>
      <c r="AO7" s="61">
        <f>SUMIFS(Nov!$K$5:$K$605,Nov!$C$5:$C$605,'Resumo (2)'!E7,Nov!$V$5:$V$605,"Despesa",Nov!$L$5:$L$605,"Não Pago")</f>
        <v>0</v>
      </c>
      <c r="AP7" s="61">
        <f>SUMIFS(Dez!$K$5:$K$605,Dez!$C$5:$C$605,'Resumo (2)'!E7,Dez!$V$5:$V$605,"Despesa",Dez!$L$5:$L$605,"Não Pago")</f>
        <v>0</v>
      </c>
    </row>
    <row r="8" spans="1:42" ht="25.5" customHeight="1" thickTop="1" thickBot="1" x14ac:dyDescent="0.3">
      <c r="A8" s="209"/>
      <c r="E8" s="30">
        <v>2</v>
      </c>
      <c r="F8" s="27">
        <f t="shared" ref="F8:F37" si="0">HLOOKUP($E$4,$Q$6:$AB$37,ROW(AM3),FALSE)</f>
        <v>0</v>
      </c>
      <c r="G8" s="27">
        <f t="shared" ref="G8:G37" si="1">HLOOKUP($E$4,$AE$6:$AP$37,ROW(AN3),FALSE)</f>
        <v>0</v>
      </c>
      <c r="H8" s="27">
        <f t="shared" ref="H8:H37" si="2">IF(ISERROR(F8-G8),"",F8-G8)</f>
        <v>0</v>
      </c>
      <c r="J8" s="264"/>
      <c r="K8" s="266"/>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SUMIFS(Jan!$K$5:$K$586,Jan!$C$5:$C$586,'Resumo (2)'!E8,Jan!$V$5:$V$586,"Despesa",Jan!$L$5:$L$586,"Não Pago")</f>
        <v>0</v>
      </c>
      <c r="AF8" s="61">
        <f>SUMIFS(Fev!$K$5:$K$605,Fev!$C$5:$C$605,'Resumo (2)'!E8,Fev!$V$5:$V$605,"Despesa",Fev!$L$5:$L$605,"Não Pago")</f>
        <v>0</v>
      </c>
      <c r="AG8" s="61">
        <f>SUMIFS(Mar!$K$5:$K$605,Mar!$C$5:$C$605,'Resumo (2)'!E8,Mar!$V$5:$V$605,"Despesa",Mar!$L$5:$L$605,"Não Pago")</f>
        <v>0</v>
      </c>
      <c r="AH8" s="61">
        <f>SUMIFS(Abr!$K$5:$K$605,Abr!$C$5:$C$605,'Resumo (2)'!E8,Abr!$V$5:$V$605,"Despesa",Abr!$L$5:$L$605,"Não Pago")</f>
        <v>0</v>
      </c>
      <c r="AI8" s="61">
        <f>SUMIFS(Mai!$K$5:$K$605,Mai!$C$5:$C$605,'Resumo (2)'!E8,Mai!$V$5:$V$605,"Despesa",Mai!$L$5:$L$605,"Não Pago")</f>
        <v>0</v>
      </c>
      <c r="AJ8" s="61">
        <f>SUMIFS(Jun!$K$5:$K$605,Jun!$C$5:$C$605,'Resumo (2)'!E8,Jun!$V$5:$V$605,"Despesa",Jun!$L$5:$L$605,"Não Pago")</f>
        <v>0</v>
      </c>
      <c r="AK8" s="61">
        <f>SUMIFS(Jul!$K$5:$K$605,Jul!$C$5:$C$605,'Resumo (2)'!E8,Jul!$V$5:$V$605,"Despesa",Jul!$L$5:$L$605,"Não Pago")</f>
        <v>0</v>
      </c>
      <c r="AL8" s="61">
        <f>SUMIFS(Ago!$K$5:$K$596,Ago!$C$5:$C$596,'Resumo (2)'!E8,Ago!$V$5:$V$596,"Despesa",Ago!$L$5:$L$596,"Não Pago")</f>
        <v>0</v>
      </c>
      <c r="AM8" s="61">
        <f>SUMIFS(Set!$K$5:$K$605,Set!$C$5:$C$605,'Resumo (2)'!E8,Set!$V$5:$V$605,"Despesa",Set!$L$5:$L$605,"Não Pago")</f>
        <v>0</v>
      </c>
      <c r="AN8" s="61">
        <f>SUMIFS(Out!$K$5:$K$605,Out!$C$5:$C$605,'Resumo (2)'!E8,Out!$V$5:$V$605,"Despesa",Out!$L$5:$L$605,"Não Pago")</f>
        <v>0</v>
      </c>
      <c r="AO8" s="61">
        <f>SUMIFS(Nov!$K$5:$K$605,Nov!$C$5:$C$605,'Resumo (2)'!E8,Nov!$V$5:$V$605,"Despesa",Nov!$L$5:$L$605,"Não Pago")</f>
        <v>0</v>
      </c>
      <c r="AP8" s="61">
        <f>SUMIFS(Dez!$K$5:$K$605,Dez!$C$5:$C$605,'Resumo (2)'!E8,Dez!$V$5:$V$605,"Despesa",Dez!$L$5:$L$605,"Não Pago")</f>
        <v>0</v>
      </c>
    </row>
    <row r="9" spans="1:42" ht="25.5" customHeight="1" thickTop="1" thickBot="1" x14ac:dyDescent="0.3">
      <c r="A9" s="209"/>
      <c r="E9" s="30">
        <v>3</v>
      </c>
      <c r="F9" s="27">
        <f t="shared" si="0"/>
        <v>0</v>
      </c>
      <c r="G9" s="27">
        <f t="shared" si="1"/>
        <v>0</v>
      </c>
      <c r="H9" s="27">
        <f t="shared" si="2"/>
        <v>0</v>
      </c>
      <c r="J9" s="274" t="s">
        <v>204</v>
      </c>
      <c r="K9" s="265">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SUMIFS(Jan!$K$5:$K$586,Jan!$C$5:$C$586,'Resumo (2)'!E9,Jan!$V$5:$V$586,"Despesa",Jan!$L$5:$L$586,"Não Pago")</f>
        <v>0</v>
      </c>
      <c r="AF9" s="61">
        <f>SUMIFS(Fev!$K$5:$K$605,Fev!$C$5:$C$605,'Resumo (2)'!E9,Fev!$V$5:$V$605,"Despesa",Fev!$L$5:$L$605,"Não Pago")</f>
        <v>0</v>
      </c>
      <c r="AG9" s="61">
        <f>SUMIFS(Mar!$K$5:$K$605,Mar!$C$5:$C$605,'Resumo (2)'!E9,Mar!$V$5:$V$605,"Despesa",Mar!$L$5:$L$605,"Não Pago")</f>
        <v>0</v>
      </c>
      <c r="AH9" s="61">
        <f>SUMIFS(Abr!$K$5:$K$605,Abr!$C$5:$C$605,'Resumo (2)'!E9,Abr!$V$5:$V$605,"Despesa",Abr!$L$5:$L$605,"Não Pago")</f>
        <v>0</v>
      </c>
      <c r="AI9" s="61">
        <f>SUMIFS(Mai!$K$5:$K$605,Mai!$C$5:$C$605,'Resumo (2)'!E9,Mai!$V$5:$V$605,"Despesa",Mai!$L$5:$L$605,"Não Pago")</f>
        <v>0</v>
      </c>
      <c r="AJ9" s="61">
        <f>SUMIFS(Jun!$K$5:$K$605,Jun!$C$5:$C$605,'Resumo (2)'!E9,Jun!$V$5:$V$605,"Despesa",Jun!$L$5:$L$605,"Não Pago")</f>
        <v>0</v>
      </c>
      <c r="AK9" s="61">
        <f>SUMIFS(Jul!$K$5:$K$605,Jul!$C$5:$C$605,'Resumo (2)'!E9,Jul!$V$5:$V$605,"Despesa",Jul!$L$5:$L$605,"Não Pago")</f>
        <v>0</v>
      </c>
      <c r="AL9" s="61">
        <f>SUMIFS(Ago!$K$5:$K$596,Ago!$C$5:$C$596,'Resumo (2)'!E9,Ago!$V$5:$V$596,"Despesa",Ago!$L$5:$L$596,"Não Pago")</f>
        <v>0</v>
      </c>
      <c r="AM9" s="61">
        <f>SUMIFS(Set!$K$5:$K$605,Set!$C$5:$C$605,'Resumo (2)'!E9,Set!$V$5:$V$605,"Despesa",Set!$L$5:$L$605,"Não Pago")</f>
        <v>0</v>
      </c>
      <c r="AN9" s="61">
        <f>SUMIFS(Out!$K$5:$K$605,Out!$C$5:$C$605,'Resumo (2)'!E9,Out!$V$5:$V$605,"Despesa",Out!$L$5:$L$605,"Não Pago")</f>
        <v>0</v>
      </c>
      <c r="AO9" s="61">
        <f>SUMIFS(Nov!$K$5:$K$605,Nov!$C$5:$C$605,'Resumo (2)'!E9,Nov!$V$5:$V$605,"Despesa",Nov!$L$5:$L$605,"Não Pago")</f>
        <v>0</v>
      </c>
      <c r="AP9" s="61">
        <f>SUMIFS(Dez!$K$5:$K$605,Dez!$C$5:$C$605,'Resumo (2)'!E9,Dez!$V$5:$V$605,"Despesa",Dez!$L$5:$L$605,"Não Pago")</f>
        <v>0</v>
      </c>
    </row>
    <row r="10" spans="1:42" ht="25.5" customHeight="1" thickTop="1" thickBot="1" x14ac:dyDescent="0.3">
      <c r="A10" s="209"/>
      <c r="E10" s="30">
        <v>4</v>
      </c>
      <c r="F10" s="27">
        <f t="shared" si="0"/>
        <v>0</v>
      </c>
      <c r="G10" s="27">
        <f t="shared" si="1"/>
        <v>0</v>
      </c>
      <c r="H10" s="27">
        <f t="shared" si="2"/>
        <v>0</v>
      </c>
      <c r="J10" s="275"/>
      <c r="K10" s="266"/>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SUMIFS(Jan!$K$5:$K$586,Jan!$C$5:$C$586,'Resumo (2)'!E10,Jan!$V$5:$V$586,"Despesa",Jan!$L$5:$L$586,"Não Pago")</f>
        <v>0</v>
      </c>
      <c r="AF10" s="61">
        <f>SUMIFS(Fev!$K$5:$K$605,Fev!$C$5:$C$605,'Resumo (2)'!E10,Fev!$V$5:$V$605,"Despesa",Fev!$L$5:$L$605,"Não Pago")</f>
        <v>0</v>
      </c>
      <c r="AG10" s="61">
        <f>SUMIFS(Mar!$K$5:$K$605,Mar!$C$5:$C$605,'Resumo (2)'!E10,Mar!$V$5:$V$605,"Despesa",Mar!$L$5:$L$605,"Não Pago")</f>
        <v>0</v>
      </c>
      <c r="AH10" s="61">
        <f>SUMIFS(Abr!$K$5:$K$605,Abr!$C$5:$C$605,'Resumo (2)'!E10,Abr!$V$5:$V$605,"Despesa",Abr!$L$5:$L$605,"Não Pago")</f>
        <v>0</v>
      </c>
      <c r="AI10" s="61">
        <f>SUMIFS(Mai!$K$5:$K$605,Mai!$C$5:$C$605,'Resumo (2)'!E10,Mai!$V$5:$V$605,"Despesa",Mai!$L$5:$L$605,"Não Pago")</f>
        <v>0</v>
      </c>
      <c r="AJ10" s="61">
        <f>SUMIFS(Jun!$K$5:$K$605,Jun!$C$5:$C$605,'Resumo (2)'!E10,Jun!$V$5:$V$605,"Despesa",Jun!$L$5:$L$605,"Não Pago")</f>
        <v>0</v>
      </c>
      <c r="AK10" s="61">
        <f>SUMIFS(Jul!$K$5:$K$605,Jul!$C$5:$C$605,'Resumo (2)'!E10,Jul!$V$5:$V$605,"Despesa",Jul!$L$5:$L$605,"Não Pago")</f>
        <v>0</v>
      </c>
      <c r="AL10" s="61">
        <f>SUMIFS(Ago!$K$5:$K$596,Ago!$C$5:$C$596,'Resumo (2)'!E10,Ago!$V$5:$V$596,"Despesa",Ago!$L$5:$L$596,"Não Pago")</f>
        <v>0</v>
      </c>
      <c r="AM10" s="61">
        <f>SUMIFS(Set!$K$5:$K$605,Set!$C$5:$C$605,'Resumo (2)'!E10,Set!$V$5:$V$605,"Despesa",Set!$L$5:$L$605,"Não Pago")</f>
        <v>0</v>
      </c>
      <c r="AN10" s="61">
        <f>SUMIFS(Out!$K$5:$K$605,Out!$C$5:$C$605,'Resumo (2)'!E10,Out!$V$5:$V$605,"Despesa",Out!$L$5:$L$605,"Não Pago")</f>
        <v>0</v>
      </c>
      <c r="AO10" s="61">
        <f>SUMIFS(Nov!$K$5:$K$605,Nov!$C$5:$C$605,'Resumo (2)'!E10,Nov!$V$5:$V$605,"Despesa",Nov!$L$5:$L$605,"Não Pago")</f>
        <v>0</v>
      </c>
      <c r="AP10" s="61">
        <f>SUMIFS(Dez!$K$5:$K$605,Dez!$C$5:$C$605,'Resumo (2)'!E10,Dez!$V$5:$V$605,"Despesa",Dez!$L$5:$L$605,"Não Pago")</f>
        <v>0</v>
      </c>
    </row>
    <row r="11" spans="1:42" ht="25.5" customHeight="1" thickTop="1" thickBot="1" x14ac:dyDescent="0.3">
      <c r="A11" s="209"/>
      <c r="E11" s="30">
        <v>5</v>
      </c>
      <c r="F11" s="27">
        <f t="shared" si="0"/>
        <v>0</v>
      </c>
      <c r="G11" s="27">
        <f t="shared" si="1"/>
        <v>0</v>
      </c>
      <c r="H11" s="27">
        <f t="shared" si="2"/>
        <v>0</v>
      </c>
      <c r="J11" s="264" t="s">
        <v>62</v>
      </c>
      <c r="K11" s="265">
        <f>K7-K9</f>
        <v>2.1</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SUMIFS(Jan!$K$5:$K$586,Jan!$C$5:$C$586,'Resumo (2)'!E11,Jan!$V$5:$V$586,"Despesa",Jan!$L$5:$L$586,"Não Pago")</f>
        <v>0</v>
      </c>
      <c r="AF11" s="61">
        <f>SUMIFS(Fev!$K$5:$K$605,Fev!$C$5:$C$605,'Resumo (2)'!E11,Fev!$V$5:$V$605,"Despesa",Fev!$L$5:$L$605,"Não Pago")</f>
        <v>0</v>
      </c>
      <c r="AG11" s="61">
        <f>SUMIFS(Mar!$K$5:$K$605,Mar!$C$5:$C$605,'Resumo (2)'!E11,Mar!$V$5:$V$605,"Despesa",Mar!$L$5:$L$605,"Não Pago")</f>
        <v>0</v>
      </c>
      <c r="AH11" s="61">
        <f>SUMIFS(Abr!$K$5:$K$605,Abr!$C$5:$C$605,'Resumo (2)'!E11,Abr!$V$5:$V$605,"Despesa",Abr!$L$5:$L$605,"Não Pago")</f>
        <v>0</v>
      </c>
      <c r="AI11" s="61">
        <f>SUMIFS(Mai!$K$5:$K$605,Mai!$C$5:$C$605,'Resumo (2)'!E11,Mai!$V$5:$V$605,"Despesa",Mai!$L$5:$L$605,"Não Pago")</f>
        <v>0</v>
      </c>
      <c r="AJ11" s="61">
        <f>SUMIFS(Jun!$K$5:$K$605,Jun!$C$5:$C$605,'Resumo (2)'!E11,Jun!$V$5:$V$605,"Despesa",Jun!$L$5:$L$605,"Não Pago")</f>
        <v>0</v>
      </c>
      <c r="AK11" s="61">
        <f>SUMIFS(Jul!$K$5:$K$605,Jul!$C$5:$C$605,'Resumo (2)'!E11,Jul!$V$5:$V$605,"Despesa",Jul!$L$5:$L$605,"Não Pago")</f>
        <v>0</v>
      </c>
      <c r="AL11" s="61">
        <f>SUMIFS(Ago!$K$5:$K$596,Ago!$C$5:$C$596,'Resumo (2)'!E11,Ago!$V$5:$V$596,"Despesa",Ago!$L$5:$L$596,"Não Pago")</f>
        <v>0</v>
      </c>
      <c r="AM11" s="61">
        <f>SUMIFS(Set!$K$5:$K$605,Set!$C$5:$C$605,'Resumo (2)'!E11,Set!$V$5:$V$605,"Despesa",Set!$L$5:$L$605,"Não Pago")</f>
        <v>0</v>
      </c>
      <c r="AN11" s="61">
        <f>SUMIFS(Out!$K$5:$K$605,Out!$C$5:$C$605,'Resumo (2)'!E11,Out!$V$5:$V$605,"Despesa",Out!$L$5:$L$605,"Não Pago")</f>
        <v>0</v>
      </c>
      <c r="AO11" s="61">
        <f>SUMIFS(Nov!$K$5:$K$605,Nov!$C$5:$C$605,'Resumo (2)'!E11,Nov!$V$5:$V$605,"Despesa",Nov!$L$5:$L$605,"Não Pago")</f>
        <v>0</v>
      </c>
      <c r="AP11" s="61">
        <f>SUMIFS(Dez!$K$5:$K$605,Dez!$C$5:$C$605,'Resumo (2)'!E11,Dez!$V$5:$V$605,"Despesa",Dez!$L$5:$L$605,"Não Pago")</f>
        <v>0</v>
      </c>
    </row>
    <row r="12" spans="1:42" ht="25.5" customHeight="1" thickTop="1" thickBot="1" x14ac:dyDescent="0.3">
      <c r="A12" s="209"/>
      <c r="E12" s="30">
        <v>6</v>
      </c>
      <c r="F12" s="27">
        <f t="shared" si="0"/>
        <v>0</v>
      </c>
      <c r="G12" s="27">
        <f t="shared" si="1"/>
        <v>0</v>
      </c>
      <c r="H12" s="27">
        <f t="shared" si="2"/>
        <v>0</v>
      </c>
      <c r="J12" s="264"/>
      <c r="K12" s="266"/>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SUMIFS(Jan!$K$5:$K$586,Jan!$C$5:$C$586,'Resumo (2)'!E12,Jan!$V$5:$V$586,"Despesa",Jan!$L$5:$L$586,"Não Pago")</f>
        <v>0</v>
      </c>
      <c r="AF12" s="61">
        <f>SUMIFS(Fev!$K$5:$K$605,Fev!$C$5:$C$605,'Resumo (2)'!E12,Fev!$V$5:$V$605,"Despesa",Fev!$L$5:$L$605,"Não Pago")</f>
        <v>0</v>
      </c>
      <c r="AG12" s="61">
        <f>SUMIFS(Mar!$K$5:$K$605,Mar!$C$5:$C$605,'Resumo (2)'!E12,Mar!$V$5:$V$605,"Despesa",Mar!$L$5:$L$605,"Não Pago")</f>
        <v>0</v>
      </c>
      <c r="AH12" s="61">
        <f>SUMIFS(Abr!$K$5:$K$605,Abr!$C$5:$C$605,'Resumo (2)'!E12,Abr!$V$5:$V$605,"Despesa",Abr!$L$5:$L$605,"Não Pago")</f>
        <v>0</v>
      </c>
      <c r="AI12" s="61">
        <f>SUMIFS(Mai!$K$5:$K$605,Mai!$C$5:$C$605,'Resumo (2)'!E12,Mai!$V$5:$V$605,"Despesa",Mai!$L$5:$L$605,"Não Pago")</f>
        <v>0</v>
      </c>
      <c r="AJ12" s="61">
        <f>SUMIFS(Jun!$K$5:$K$605,Jun!$C$5:$C$605,'Resumo (2)'!E12,Jun!$V$5:$V$605,"Despesa",Jun!$L$5:$L$605,"Não Pago")</f>
        <v>0</v>
      </c>
      <c r="AK12" s="61">
        <f>SUMIFS(Jul!$K$5:$K$605,Jul!$C$5:$C$605,'Resumo (2)'!E12,Jul!$V$5:$V$605,"Despesa",Jul!$L$5:$L$605,"Não Pago")</f>
        <v>0</v>
      </c>
      <c r="AL12" s="61">
        <f>SUMIFS(Ago!$K$5:$K$596,Ago!$C$5:$C$596,'Resumo (2)'!E12,Ago!$V$5:$V$596,"Despesa",Ago!$L$5:$L$596,"Não Pago")</f>
        <v>0</v>
      </c>
      <c r="AM12" s="61">
        <f>SUMIFS(Set!$K$5:$K$605,Set!$C$5:$C$605,'Resumo (2)'!E12,Set!$V$5:$V$605,"Despesa",Set!$L$5:$L$605,"Não Pago")</f>
        <v>0</v>
      </c>
      <c r="AN12" s="61">
        <f>SUMIFS(Out!$K$5:$K$605,Out!$C$5:$C$605,'Resumo (2)'!E12,Out!$V$5:$V$605,"Despesa",Out!$L$5:$L$605,"Não Pago")</f>
        <v>0</v>
      </c>
      <c r="AO12" s="61">
        <f>SUMIFS(Nov!$K$5:$K$605,Nov!$C$5:$C$605,'Resumo (2)'!E12,Nov!$V$5:$V$605,"Despesa",Nov!$L$5:$L$605,"Não Pago")</f>
        <v>0</v>
      </c>
      <c r="AP12" s="61">
        <f>SUMIFS(Dez!$K$5:$K$605,Dez!$C$5:$C$605,'Resumo (2)'!E12,Dez!$V$5:$V$605,"Despesa",Dez!$L$5:$L$605,"Não Pago")</f>
        <v>0</v>
      </c>
    </row>
    <row r="13" spans="1:42" ht="25.5" customHeight="1" thickTop="1" thickBot="1" x14ac:dyDescent="0.3">
      <c r="A13" s="209"/>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SUMIFS(Jan!$K$5:$K$586,Jan!$C$5:$C$586,'Resumo (2)'!E13,Jan!$V$5:$V$586,"Despesa",Jan!$L$5:$L$586,"Não Pago")</f>
        <v>0</v>
      </c>
      <c r="AF13" s="61">
        <f>SUMIFS(Fev!$K$5:$K$605,Fev!$C$5:$C$605,'Resumo (2)'!E13,Fev!$V$5:$V$605,"Despesa",Fev!$L$5:$L$605,"Não Pago")</f>
        <v>0</v>
      </c>
      <c r="AG13" s="61">
        <f>SUMIFS(Mar!$K$5:$K$605,Mar!$C$5:$C$605,'Resumo (2)'!E13,Mar!$V$5:$V$605,"Despesa",Mar!$L$5:$L$605,"Não Pago")</f>
        <v>0</v>
      </c>
      <c r="AH13" s="61">
        <f>SUMIFS(Abr!$K$5:$K$605,Abr!$C$5:$C$605,'Resumo (2)'!E13,Abr!$V$5:$V$605,"Despesa",Abr!$L$5:$L$605,"Não Pago")</f>
        <v>0</v>
      </c>
      <c r="AI13" s="61">
        <f>SUMIFS(Mai!$K$5:$K$605,Mai!$C$5:$C$605,'Resumo (2)'!E13,Mai!$V$5:$V$605,"Despesa",Mai!$L$5:$L$605,"Não Pago")</f>
        <v>0</v>
      </c>
      <c r="AJ13" s="61">
        <f>SUMIFS(Jun!$K$5:$K$605,Jun!$C$5:$C$605,'Resumo (2)'!E13,Jun!$V$5:$V$605,"Despesa",Jun!$L$5:$L$605,"Não Pago")</f>
        <v>0</v>
      </c>
      <c r="AK13" s="61">
        <f>SUMIFS(Jul!$K$5:$K$605,Jul!$C$5:$C$605,'Resumo (2)'!E13,Jul!$V$5:$V$605,"Despesa",Jul!$L$5:$L$605,"Não Pago")</f>
        <v>0</v>
      </c>
      <c r="AL13" s="61">
        <f>SUMIFS(Ago!$K$5:$K$596,Ago!$C$5:$C$596,'Resumo (2)'!E13,Ago!$V$5:$V$596,"Despesa",Ago!$L$5:$L$596,"Não Pago")</f>
        <v>0</v>
      </c>
      <c r="AM13" s="61">
        <f>SUMIFS(Set!$K$5:$K$605,Set!$C$5:$C$605,'Resumo (2)'!E13,Set!$V$5:$V$605,"Despesa",Set!$L$5:$L$605,"Não Pago")</f>
        <v>0</v>
      </c>
      <c r="AN13" s="61">
        <f>SUMIFS(Out!$K$5:$K$605,Out!$C$5:$C$605,'Resumo (2)'!E13,Out!$V$5:$V$605,"Despesa",Out!$L$5:$L$605,"Não Pago")</f>
        <v>0</v>
      </c>
      <c r="AO13" s="61">
        <f>SUMIFS(Nov!$K$5:$K$605,Nov!$C$5:$C$605,'Resumo (2)'!E13,Nov!$V$5:$V$605,"Despesa",Nov!$L$5:$L$605,"Não Pago")</f>
        <v>0</v>
      </c>
      <c r="AP13" s="61">
        <f>SUMIFS(Dez!$K$5:$K$605,Dez!$C$5:$C$605,'Resumo (2)'!E13,Dez!$V$5:$V$605,"Despesa",Dez!$L$5:$L$605,"Não Pago")</f>
        <v>0</v>
      </c>
    </row>
    <row r="14" spans="1:42" ht="25.5" customHeight="1" thickTop="1" thickBot="1" x14ac:dyDescent="0.3">
      <c r="A14" s="209"/>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SUMIFS(Jan!$K$5:$K$586,Jan!$C$5:$C$586,'Resumo (2)'!E14,Jan!$V$5:$V$586,"Despesa",Jan!$L$5:$L$586,"Não Pago")</f>
        <v>0</v>
      </c>
      <c r="AF14" s="61">
        <f>SUMIFS(Fev!$K$5:$K$605,Fev!$C$5:$C$605,'Resumo (2)'!E14,Fev!$V$5:$V$605,"Despesa",Fev!$L$5:$L$605,"Não Pago")</f>
        <v>0</v>
      </c>
      <c r="AG14" s="61">
        <f>SUMIFS(Mar!$K$5:$K$605,Mar!$C$5:$C$605,'Resumo (2)'!E14,Mar!$V$5:$V$605,"Despesa",Mar!$L$5:$L$605,"Não Pago")</f>
        <v>0</v>
      </c>
      <c r="AH14" s="61">
        <f>SUMIFS(Abr!$K$5:$K$605,Abr!$C$5:$C$605,'Resumo (2)'!E14,Abr!$V$5:$V$605,"Despesa",Abr!$L$5:$L$605,"Não Pago")</f>
        <v>0</v>
      </c>
      <c r="AI14" s="61">
        <f>SUMIFS(Mai!$K$5:$K$605,Mai!$C$5:$C$605,'Resumo (2)'!E14,Mai!$V$5:$V$605,"Despesa",Mai!$L$5:$L$605,"Não Pago")</f>
        <v>0</v>
      </c>
      <c r="AJ14" s="61">
        <f>SUMIFS(Jun!$K$5:$K$605,Jun!$C$5:$C$605,'Resumo (2)'!E14,Jun!$V$5:$V$605,"Despesa",Jun!$L$5:$L$605,"Não Pago")</f>
        <v>0</v>
      </c>
      <c r="AK14" s="61">
        <f>SUMIFS(Jul!$K$5:$K$605,Jul!$C$5:$C$605,'Resumo (2)'!E14,Jul!$V$5:$V$605,"Despesa",Jul!$L$5:$L$605,"Não Pago")</f>
        <v>0</v>
      </c>
      <c r="AL14" s="61">
        <f>SUMIFS(Ago!$K$5:$K$596,Ago!$C$5:$C$596,'Resumo (2)'!E14,Ago!$V$5:$V$596,"Despesa",Ago!$L$5:$L$596,"Não Pago")</f>
        <v>0</v>
      </c>
      <c r="AM14" s="61">
        <f>SUMIFS(Set!$K$5:$K$605,Set!$C$5:$C$605,'Resumo (2)'!E14,Set!$V$5:$V$605,"Despesa",Set!$L$5:$L$605,"Não Pago")</f>
        <v>0</v>
      </c>
      <c r="AN14" s="61">
        <f>SUMIFS(Out!$K$5:$K$605,Out!$C$5:$C$605,'Resumo (2)'!E14,Out!$V$5:$V$605,"Despesa",Out!$L$5:$L$605,"Não Pago")</f>
        <v>0</v>
      </c>
      <c r="AO14" s="61">
        <f>SUMIFS(Nov!$K$5:$K$605,Nov!$C$5:$C$605,'Resumo (2)'!E14,Nov!$V$5:$V$605,"Despesa",Nov!$L$5:$L$605,"Não Pago")</f>
        <v>0</v>
      </c>
      <c r="AP14" s="61">
        <f>SUMIFS(Dez!$K$5:$K$605,Dez!$C$5:$C$605,'Resumo (2)'!E14,Dez!$V$5:$V$605,"Despesa",Dez!$L$5:$L$605,"Não Pago")</f>
        <v>0</v>
      </c>
    </row>
    <row r="15" spans="1:42" ht="25.5" customHeight="1" thickTop="1" thickBot="1" x14ac:dyDescent="0.3">
      <c r="A15" s="209"/>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SUMIFS(Jan!$K$5:$K$586,Jan!$C$5:$C$586,'Resumo (2)'!E15,Jan!$V$5:$V$586,"Despesa",Jan!$L$5:$L$586,"Não Pago")</f>
        <v>0</v>
      </c>
      <c r="AF15" s="61">
        <f>SUMIFS(Fev!$K$5:$K$605,Fev!$C$5:$C$605,'Resumo (2)'!E15,Fev!$V$5:$V$605,"Despesa",Fev!$L$5:$L$605,"Não Pago")</f>
        <v>0</v>
      </c>
      <c r="AG15" s="61">
        <f>SUMIFS(Mar!$K$5:$K$605,Mar!$C$5:$C$605,'Resumo (2)'!E15,Mar!$V$5:$V$605,"Despesa",Mar!$L$5:$L$605,"Não Pago")</f>
        <v>0</v>
      </c>
      <c r="AH15" s="61">
        <f>SUMIFS(Abr!$K$5:$K$605,Abr!$C$5:$C$605,'Resumo (2)'!E15,Abr!$V$5:$V$605,"Despesa",Abr!$L$5:$L$605,"Não Pago")</f>
        <v>0</v>
      </c>
      <c r="AI15" s="61">
        <f>SUMIFS(Mai!$K$5:$K$605,Mai!$C$5:$C$605,'Resumo (2)'!E15,Mai!$V$5:$V$605,"Despesa",Mai!$L$5:$L$605,"Não Pago")</f>
        <v>0</v>
      </c>
      <c r="AJ15" s="61">
        <f>SUMIFS(Jun!$K$5:$K$605,Jun!$C$5:$C$605,'Resumo (2)'!E15,Jun!$V$5:$V$605,"Despesa",Jun!$L$5:$L$605,"Não Pago")</f>
        <v>0</v>
      </c>
      <c r="AK15" s="61">
        <f>SUMIFS(Jul!$K$5:$K$605,Jul!$C$5:$C$605,'Resumo (2)'!E15,Jul!$V$5:$V$605,"Despesa",Jul!$L$5:$L$605,"Não Pago")</f>
        <v>0</v>
      </c>
      <c r="AL15" s="61">
        <f>SUMIFS(Ago!$K$5:$K$596,Ago!$C$5:$C$596,'Resumo (2)'!E15,Ago!$V$5:$V$596,"Despesa",Ago!$L$5:$L$596,"Não Pago")</f>
        <v>0</v>
      </c>
      <c r="AM15" s="61">
        <f>SUMIFS(Set!$K$5:$K$605,Set!$C$5:$C$605,'Resumo (2)'!E15,Set!$V$5:$V$605,"Despesa",Set!$L$5:$L$605,"Não Pago")</f>
        <v>0</v>
      </c>
      <c r="AN15" s="61">
        <f>SUMIFS(Out!$K$5:$K$605,Out!$C$5:$C$605,'Resumo (2)'!E15,Out!$V$5:$V$605,"Despesa",Out!$L$5:$L$605,"Não Pago")</f>
        <v>0</v>
      </c>
      <c r="AO15" s="61">
        <f>SUMIFS(Nov!$K$5:$K$605,Nov!$C$5:$C$605,'Resumo (2)'!E15,Nov!$V$5:$V$605,"Despesa",Nov!$L$5:$L$605,"Não Pago")</f>
        <v>0</v>
      </c>
      <c r="AP15" s="61">
        <f>SUMIFS(Dez!$K$5:$K$605,Dez!$C$5:$C$605,'Resumo (2)'!E15,Dez!$V$5:$V$605,"Despesa",Dez!$L$5:$L$605,"Não Pago")</f>
        <v>0</v>
      </c>
    </row>
    <row r="16" spans="1:42" ht="25.5" customHeight="1" thickTop="1" thickBot="1" x14ac:dyDescent="0.3">
      <c r="A16" s="209"/>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SUMIFS(Jan!$K$5:$K$586,Jan!$C$5:$C$586,'Resumo (2)'!E16,Jan!$V$5:$V$586,"Despesa",Jan!$L$5:$L$586,"Não Pago")</f>
        <v>0</v>
      </c>
      <c r="AF16" s="61">
        <f>SUMIFS(Fev!$K$5:$K$605,Fev!$C$5:$C$605,'Resumo (2)'!E16,Fev!$V$5:$V$605,"Despesa",Fev!$L$5:$L$605,"Não Pago")</f>
        <v>0</v>
      </c>
      <c r="AG16" s="61">
        <f>SUMIFS(Mar!$K$5:$K$605,Mar!$C$5:$C$605,'Resumo (2)'!E16,Mar!$V$5:$V$605,"Despesa",Mar!$L$5:$L$605,"Não Pago")</f>
        <v>0</v>
      </c>
      <c r="AH16" s="61">
        <f>SUMIFS(Abr!$K$5:$K$605,Abr!$C$5:$C$605,'Resumo (2)'!E16,Abr!$V$5:$V$605,"Despesa",Abr!$L$5:$L$605,"Não Pago")</f>
        <v>0</v>
      </c>
      <c r="AI16" s="61">
        <f>SUMIFS(Mai!$K$5:$K$605,Mai!$C$5:$C$605,'Resumo (2)'!E16,Mai!$V$5:$V$605,"Despesa",Mai!$L$5:$L$605,"Não Pago")</f>
        <v>0</v>
      </c>
      <c r="AJ16" s="61">
        <f>SUMIFS(Jun!$K$5:$K$605,Jun!$C$5:$C$605,'Resumo (2)'!E16,Jun!$V$5:$V$605,"Despesa",Jun!$L$5:$L$605,"Não Pago")</f>
        <v>0</v>
      </c>
      <c r="AK16" s="61">
        <f>SUMIFS(Jul!$K$5:$K$605,Jul!$C$5:$C$605,'Resumo (2)'!E16,Jul!$V$5:$V$605,"Despesa",Jul!$L$5:$L$605,"Não Pago")</f>
        <v>0</v>
      </c>
      <c r="AL16" s="61">
        <f>SUMIFS(Ago!$K$5:$K$596,Ago!$C$5:$C$596,'Resumo (2)'!E16,Ago!$V$5:$V$596,"Despesa",Ago!$L$5:$L$596,"Não Pago")</f>
        <v>0</v>
      </c>
      <c r="AM16" s="61">
        <f>SUMIFS(Set!$K$5:$K$605,Set!$C$5:$C$605,'Resumo (2)'!E16,Set!$V$5:$V$605,"Despesa",Set!$L$5:$L$605,"Não Pago")</f>
        <v>0</v>
      </c>
      <c r="AN16" s="61">
        <f>SUMIFS(Out!$K$5:$K$605,Out!$C$5:$C$605,'Resumo (2)'!E16,Out!$V$5:$V$605,"Despesa",Out!$L$5:$L$605,"Não Pago")</f>
        <v>0</v>
      </c>
      <c r="AO16" s="61">
        <f>SUMIFS(Nov!$K$5:$K$605,Nov!$C$5:$C$605,'Resumo (2)'!E16,Nov!$V$5:$V$605,"Despesa",Nov!$L$5:$L$605,"Não Pago")</f>
        <v>0</v>
      </c>
      <c r="AP16" s="61">
        <f>SUMIFS(Dez!$K$5:$K$605,Dez!$C$5:$C$605,'Resumo (2)'!E16,Dez!$V$5:$V$605,"Despesa",Dez!$L$5:$L$605,"Não Pago")</f>
        <v>0</v>
      </c>
    </row>
    <row r="17" spans="1:42" ht="25.5" customHeight="1" thickTop="1" thickBot="1" x14ac:dyDescent="0.3">
      <c r="A17" s="209"/>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SUMIFS(Jan!$K$5:$K$586,Jan!$C$5:$C$586,'Resumo (2)'!E17,Jan!$V$5:$V$586,"Despesa",Jan!$L$5:$L$586,"Não Pago")</f>
        <v>0</v>
      </c>
      <c r="AF17" s="61">
        <f>SUMIFS(Fev!$K$5:$K$605,Fev!$C$5:$C$605,'Resumo (2)'!E17,Fev!$V$5:$V$605,"Despesa",Fev!$L$5:$L$605,"Não Pago")</f>
        <v>0</v>
      </c>
      <c r="AG17" s="61">
        <f>SUMIFS(Mar!$K$5:$K$605,Mar!$C$5:$C$605,'Resumo (2)'!E17,Mar!$V$5:$V$605,"Despesa",Mar!$L$5:$L$605,"Não Pago")</f>
        <v>0</v>
      </c>
      <c r="AH17" s="61">
        <f>SUMIFS(Abr!$K$5:$K$605,Abr!$C$5:$C$605,'Resumo (2)'!E17,Abr!$V$5:$V$605,"Despesa",Abr!$L$5:$L$605,"Não Pago")</f>
        <v>0</v>
      </c>
      <c r="AI17" s="61">
        <f>SUMIFS(Mai!$K$5:$K$605,Mai!$C$5:$C$605,'Resumo (2)'!E17,Mai!$V$5:$V$605,"Despesa",Mai!$L$5:$L$605,"Não Pago")</f>
        <v>0</v>
      </c>
      <c r="AJ17" s="61">
        <f>SUMIFS(Jun!$K$5:$K$605,Jun!$C$5:$C$605,'Resumo (2)'!E17,Jun!$V$5:$V$605,"Despesa",Jun!$L$5:$L$605,"Não Pago")</f>
        <v>0</v>
      </c>
      <c r="AK17" s="61">
        <f>SUMIFS(Jul!$K$5:$K$605,Jul!$C$5:$C$605,'Resumo (2)'!E17,Jul!$V$5:$V$605,"Despesa",Jul!$L$5:$L$605,"Não Pago")</f>
        <v>0</v>
      </c>
      <c r="AL17" s="61">
        <f>SUMIFS(Ago!$K$5:$K$596,Ago!$C$5:$C$596,'Resumo (2)'!E17,Ago!$V$5:$V$596,"Despesa",Ago!$L$5:$L$596,"Não Pago")</f>
        <v>0</v>
      </c>
      <c r="AM17" s="61">
        <f>SUMIFS(Set!$K$5:$K$605,Set!$C$5:$C$605,'Resumo (2)'!E17,Set!$V$5:$V$605,"Despesa",Set!$L$5:$L$605,"Não Pago")</f>
        <v>0</v>
      </c>
      <c r="AN17" s="61">
        <f>SUMIFS(Out!$K$5:$K$605,Out!$C$5:$C$605,'Resumo (2)'!E17,Out!$V$5:$V$605,"Despesa",Out!$L$5:$L$605,"Não Pago")</f>
        <v>0</v>
      </c>
      <c r="AO17" s="61">
        <f>SUMIFS(Nov!$K$5:$K$605,Nov!$C$5:$C$605,'Resumo (2)'!E17,Nov!$V$5:$V$605,"Despesa",Nov!$L$5:$L$605,"Não Pago")</f>
        <v>0</v>
      </c>
      <c r="AP17" s="61">
        <f>SUMIFS(Dez!$K$5:$K$605,Dez!$C$5:$C$605,'Resumo (2)'!E17,Dez!$V$5:$V$605,"Despesa",Dez!$L$5:$L$605,"Não Pago")</f>
        <v>0</v>
      </c>
    </row>
    <row r="18" spans="1:42" ht="25.5" customHeight="1" thickTop="1" thickBot="1" x14ac:dyDescent="0.3">
      <c r="A18" s="209"/>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SUMIFS(Jan!$K$5:$K$586,Jan!$C$5:$C$586,'Resumo (2)'!E18,Jan!$V$5:$V$586,"Despesa",Jan!$L$5:$L$586,"Não Pago")</f>
        <v>0</v>
      </c>
      <c r="AF18" s="61">
        <f>SUMIFS(Fev!$K$5:$K$605,Fev!$C$5:$C$605,'Resumo (2)'!E18,Fev!$V$5:$V$605,"Despesa",Fev!$L$5:$L$605,"Não Pago")</f>
        <v>0</v>
      </c>
      <c r="AG18" s="61">
        <f>SUMIFS(Mar!$K$5:$K$605,Mar!$C$5:$C$605,'Resumo (2)'!E18,Mar!$V$5:$V$605,"Despesa",Mar!$L$5:$L$605,"Não Pago")</f>
        <v>0</v>
      </c>
      <c r="AH18" s="61">
        <f>SUMIFS(Abr!$K$5:$K$605,Abr!$C$5:$C$605,'Resumo (2)'!E18,Abr!$V$5:$V$605,"Despesa",Abr!$L$5:$L$605,"Não Pago")</f>
        <v>0</v>
      </c>
      <c r="AI18" s="61">
        <f>SUMIFS(Mai!$K$5:$K$605,Mai!$C$5:$C$605,'Resumo (2)'!E18,Mai!$V$5:$V$605,"Despesa",Mai!$L$5:$L$605,"Não Pago")</f>
        <v>0</v>
      </c>
      <c r="AJ18" s="61">
        <f>SUMIFS(Jun!$K$5:$K$605,Jun!$C$5:$C$605,'Resumo (2)'!E18,Jun!$V$5:$V$605,"Despesa",Jun!$L$5:$L$605,"Não Pago")</f>
        <v>0</v>
      </c>
      <c r="AK18" s="61">
        <f>SUMIFS(Jul!$K$5:$K$605,Jul!$C$5:$C$605,'Resumo (2)'!E18,Jul!$V$5:$V$605,"Despesa",Jul!$L$5:$L$605,"Não Pago")</f>
        <v>0</v>
      </c>
      <c r="AL18" s="61">
        <f>SUMIFS(Ago!$K$5:$K$596,Ago!$C$5:$C$596,'Resumo (2)'!E18,Ago!$V$5:$V$596,"Despesa",Ago!$L$5:$L$596,"Não Pago")</f>
        <v>0</v>
      </c>
      <c r="AM18" s="61">
        <f>SUMIFS(Set!$K$5:$K$605,Set!$C$5:$C$605,'Resumo (2)'!E18,Set!$V$5:$V$605,"Despesa",Set!$L$5:$L$605,"Não Pago")</f>
        <v>0</v>
      </c>
      <c r="AN18" s="61">
        <f>SUMIFS(Out!$K$5:$K$605,Out!$C$5:$C$605,'Resumo (2)'!E18,Out!$V$5:$V$605,"Despesa",Out!$L$5:$L$605,"Não Pago")</f>
        <v>0</v>
      </c>
      <c r="AO18" s="61">
        <f>SUMIFS(Nov!$K$5:$K$605,Nov!$C$5:$C$605,'Resumo (2)'!E18,Nov!$V$5:$V$605,"Despesa",Nov!$L$5:$L$605,"Não Pago")</f>
        <v>0</v>
      </c>
      <c r="AP18" s="61">
        <f>SUMIFS(Dez!$K$5:$K$605,Dez!$C$5:$C$605,'Resumo (2)'!E18,Dez!$V$5:$V$605,"Despesa",Dez!$L$5:$L$605,"Não Pago")</f>
        <v>0</v>
      </c>
    </row>
    <row r="19" spans="1:42" ht="25.5" customHeight="1" thickTop="1" thickBot="1" x14ac:dyDescent="0.3">
      <c r="A19" s="209"/>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SUMIFS(Jan!$K$5:$K$586,Jan!$C$5:$C$586,'Resumo (2)'!E19,Jan!$V$5:$V$586,"Despesa",Jan!$L$5:$L$586,"Não Pago")</f>
        <v>0</v>
      </c>
      <c r="AF19" s="61">
        <f>SUMIFS(Fev!$K$5:$K$605,Fev!$C$5:$C$605,'Resumo (2)'!E19,Fev!$V$5:$V$605,"Despesa",Fev!$L$5:$L$605,"Não Pago")</f>
        <v>0</v>
      </c>
      <c r="AG19" s="61">
        <f>SUMIFS(Mar!$K$5:$K$605,Mar!$C$5:$C$605,'Resumo (2)'!E19,Mar!$V$5:$V$605,"Despesa",Mar!$L$5:$L$605,"Não Pago")</f>
        <v>0</v>
      </c>
      <c r="AH19" s="61">
        <f>SUMIFS(Abr!$K$5:$K$605,Abr!$C$5:$C$605,'Resumo (2)'!E19,Abr!$V$5:$V$605,"Despesa",Abr!$L$5:$L$605,"Não Pago")</f>
        <v>0</v>
      </c>
      <c r="AI19" s="61">
        <f>SUMIFS(Mai!$K$5:$K$605,Mai!$C$5:$C$605,'Resumo (2)'!E19,Mai!$V$5:$V$605,"Despesa",Mai!$L$5:$L$605,"Não Pago")</f>
        <v>0</v>
      </c>
      <c r="AJ19" s="61">
        <f>SUMIFS(Jun!$K$5:$K$605,Jun!$C$5:$C$605,'Resumo (2)'!E19,Jun!$V$5:$V$605,"Despesa",Jun!$L$5:$L$605,"Não Pago")</f>
        <v>0</v>
      </c>
      <c r="AK19" s="61">
        <f>SUMIFS(Jul!$K$5:$K$605,Jul!$C$5:$C$605,'Resumo (2)'!E19,Jul!$V$5:$V$605,"Despesa",Jul!$L$5:$L$605,"Não Pago")</f>
        <v>0</v>
      </c>
      <c r="AL19" s="61">
        <f>SUMIFS(Ago!$K$5:$K$596,Ago!$C$5:$C$596,'Resumo (2)'!E19,Ago!$V$5:$V$596,"Despesa",Ago!$L$5:$L$596,"Não Pago")</f>
        <v>0</v>
      </c>
      <c r="AM19" s="61">
        <f>SUMIFS(Set!$K$5:$K$605,Set!$C$5:$C$605,'Resumo (2)'!E19,Set!$V$5:$V$605,"Despesa",Set!$L$5:$L$605,"Não Pago")</f>
        <v>0</v>
      </c>
      <c r="AN19" s="61">
        <f>SUMIFS(Out!$K$5:$K$605,Out!$C$5:$C$605,'Resumo (2)'!E19,Out!$V$5:$V$605,"Despesa",Out!$L$5:$L$605,"Não Pago")</f>
        <v>0</v>
      </c>
      <c r="AO19" s="61">
        <f>SUMIFS(Nov!$K$5:$K$605,Nov!$C$5:$C$605,'Resumo (2)'!E19,Nov!$V$5:$V$605,"Despesa",Nov!$L$5:$L$605,"Não Pago")</f>
        <v>0</v>
      </c>
      <c r="AP19" s="61">
        <f>SUMIFS(Dez!$K$5:$K$605,Dez!$C$5:$C$605,'Resumo (2)'!E19,Dez!$V$5:$V$605,"Despesa",Dez!$L$5:$L$605,"Não Pago")</f>
        <v>0</v>
      </c>
    </row>
    <row r="20" spans="1:42" ht="25.5" customHeight="1" thickTop="1" thickBot="1" x14ac:dyDescent="0.3">
      <c r="A20" s="209"/>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SUMIFS(Jan!$K$5:$K$586,Jan!$C$5:$C$586,'Resumo (2)'!E20,Jan!$V$5:$V$586,"Despesa",Jan!$L$5:$L$586,"Não Pago")</f>
        <v>0</v>
      </c>
      <c r="AF20" s="61">
        <f>SUMIFS(Fev!$K$5:$K$605,Fev!$C$5:$C$605,'Resumo (2)'!E20,Fev!$V$5:$V$605,"Despesa",Fev!$L$5:$L$605,"Não Pago")</f>
        <v>0</v>
      </c>
      <c r="AG20" s="61">
        <f>SUMIFS(Mar!$K$5:$K$605,Mar!$C$5:$C$605,'Resumo (2)'!E20,Mar!$V$5:$V$605,"Despesa",Mar!$L$5:$L$605,"Não Pago")</f>
        <v>0</v>
      </c>
      <c r="AH20" s="61">
        <f>SUMIFS(Abr!$K$5:$K$605,Abr!$C$5:$C$605,'Resumo (2)'!E20,Abr!$V$5:$V$605,"Despesa",Abr!$L$5:$L$605,"Não Pago")</f>
        <v>0</v>
      </c>
      <c r="AI20" s="61">
        <f>SUMIFS(Mai!$K$5:$K$605,Mai!$C$5:$C$605,'Resumo (2)'!E20,Mai!$V$5:$V$605,"Despesa",Mai!$L$5:$L$605,"Não Pago")</f>
        <v>0</v>
      </c>
      <c r="AJ20" s="61">
        <f>SUMIFS(Jun!$K$5:$K$605,Jun!$C$5:$C$605,'Resumo (2)'!E20,Jun!$V$5:$V$605,"Despesa",Jun!$L$5:$L$605,"Não Pago")</f>
        <v>0</v>
      </c>
      <c r="AK20" s="61">
        <f>SUMIFS(Jul!$K$5:$K$605,Jul!$C$5:$C$605,'Resumo (2)'!E20,Jul!$V$5:$V$605,"Despesa",Jul!$L$5:$L$605,"Não Pago")</f>
        <v>0</v>
      </c>
      <c r="AL20" s="61">
        <f>SUMIFS(Ago!$K$5:$K$596,Ago!$C$5:$C$596,'Resumo (2)'!E20,Ago!$V$5:$V$596,"Despesa",Ago!$L$5:$L$596,"Não Pago")</f>
        <v>0</v>
      </c>
      <c r="AM20" s="61">
        <f>SUMIFS(Set!$K$5:$K$605,Set!$C$5:$C$605,'Resumo (2)'!E20,Set!$V$5:$V$605,"Despesa",Set!$L$5:$L$605,"Não Pago")</f>
        <v>0</v>
      </c>
      <c r="AN20" s="61">
        <f>SUMIFS(Out!$K$5:$K$605,Out!$C$5:$C$605,'Resumo (2)'!E20,Out!$V$5:$V$605,"Despesa",Out!$L$5:$L$605,"Não Pago")</f>
        <v>0</v>
      </c>
      <c r="AO20" s="61">
        <f>SUMIFS(Nov!$K$5:$K$605,Nov!$C$5:$C$605,'Resumo (2)'!E20,Nov!$V$5:$V$605,"Despesa",Nov!$L$5:$L$605,"Não Pago")</f>
        <v>0</v>
      </c>
      <c r="AP20" s="61">
        <f>SUMIFS(Dez!$K$5:$K$605,Dez!$C$5:$C$605,'Resumo (2)'!E20,Dez!$V$5:$V$605,"Despesa",Dez!$L$5:$L$605,"Não Pago")</f>
        <v>0</v>
      </c>
    </row>
    <row r="21" spans="1:42" ht="25.5" customHeight="1" thickTop="1" thickBot="1" x14ac:dyDescent="0.3">
      <c r="A21" s="209"/>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SUMIFS(Jan!$K$5:$K$586,Jan!$C$5:$C$586,'Resumo (2)'!E21,Jan!$V$5:$V$586,"Despesa",Jan!$L$5:$L$586,"Não Pago")</f>
        <v>0</v>
      </c>
      <c r="AF21" s="61">
        <f>SUMIFS(Fev!$K$5:$K$605,Fev!$C$5:$C$605,'Resumo (2)'!E21,Fev!$V$5:$V$605,"Despesa",Fev!$L$5:$L$605,"Não Pago")</f>
        <v>0</v>
      </c>
      <c r="AG21" s="61">
        <f>SUMIFS(Mar!$K$5:$K$605,Mar!$C$5:$C$605,'Resumo (2)'!E21,Mar!$V$5:$V$605,"Despesa",Mar!$L$5:$L$605,"Não Pago")</f>
        <v>0</v>
      </c>
      <c r="AH21" s="61">
        <f>SUMIFS(Abr!$K$5:$K$605,Abr!$C$5:$C$605,'Resumo (2)'!E21,Abr!$V$5:$V$605,"Despesa",Abr!$L$5:$L$605,"Não Pago")</f>
        <v>0</v>
      </c>
      <c r="AI21" s="61">
        <f>SUMIFS(Mai!$K$5:$K$605,Mai!$C$5:$C$605,'Resumo (2)'!E21,Mai!$V$5:$V$605,"Despesa",Mai!$L$5:$L$605,"Não Pago")</f>
        <v>0</v>
      </c>
      <c r="AJ21" s="61">
        <f>SUMIFS(Jun!$K$5:$K$605,Jun!$C$5:$C$605,'Resumo (2)'!E21,Jun!$V$5:$V$605,"Despesa",Jun!$L$5:$L$605,"Não Pago")</f>
        <v>0</v>
      </c>
      <c r="AK21" s="61">
        <f>SUMIFS(Jul!$K$5:$K$605,Jul!$C$5:$C$605,'Resumo (2)'!E21,Jul!$V$5:$V$605,"Despesa",Jul!$L$5:$L$605,"Não Pago")</f>
        <v>0</v>
      </c>
      <c r="AL21" s="61">
        <f>SUMIFS(Ago!$K$5:$K$596,Ago!$C$5:$C$596,'Resumo (2)'!E21,Ago!$V$5:$V$596,"Despesa",Ago!$L$5:$L$596,"Não Pago")</f>
        <v>0</v>
      </c>
      <c r="AM21" s="61">
        <f>SUMIFS(Set!$K$5:$K$605,Set!$C$5:$C$605,'Resumo (2)'!E21,Set!$V$5:$V$605,"Despesa",Set!$L$5:$L$605,"Não Pago")</f>
        <v>0</v>
      </c>
      <c r="AN21" s="61">
        <f>SUMIFS(Out!$K$5:$K$605,Out!$C$5:$C$605,'Resumo (2)'!E21,Out!$V$5:$V$605,"Despesa",Out!$L$5:$L$605,"Não Pago")</f>
        <v>0</v>
      </c>
      <c r="AO21" s="61">
        <f>SUMIFS(Nov!$K$5:$K$605,Nov!$C$5:$C$605,'Resumo (2)'!E21,Nov!$V$5:$V$605,"Despesa",Nov!$L$5:$L$605,"Não Pago")</f>
        <v>0</v>
      </c>
      <c r="AP21" s="61">
        <f>SUMIFS(Dez!$K$5:$K$605,Dez!$C$5:$C$605,'Resumo (2)'!E21,Dez!$V$5:$V$605,"Despesa",Dez!$L$5:$L$605,"Não Pago")</f>
        <v>0</v>
      </c>
    </row>
    <row r="22" spans="1:42" ht="25.5" customHeight="1" thickTop="1" thickBot="1" x14ac:dyDescent="0.3">
      <c r="A22" s="209"/>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SUMIFS(Jan!$K$5:$K$586,Jan!$C$5:$C$586,'Resumo (2)'!E22,Jan!$V$5:$V$586,"Despesa",Jan!$L$5:$L$586,"Não Pago")</f>
        <v>0</v>
      </c>
      <c r="AF22" s="61">
        <f>SUMIFS(Fev!$K$5:$K$605,Fev!$C$5:$C$605,'Resumo (2)'!E22,Fev!$V$5:$V$605,"Despesa",Fev!$L$5:$L$605,"Não Pago")</f>
        <v>0</v>
      </c>
      <c r="AG22" s="61">
        <f>SUMIFS(Mar!$K$5:$K$605,Mar!$C$5:$C$605,'Resumo (2)'!E22,Mar!$V$5:$V$605,"Despesa",Mar!$L$5:$L$605,"Não Pago")</f>
        <v>0</v>
      </c>
      <c r="AH22" s="61">
        <f>SUMIFS(Abr!$K$5:$K$605,Abr!$C$5:$C$605,'Resumo (2)'!E22,Abr!$V$5:$V$605,"Despesa",Abr!$L$5:$L$605,"Não Pago")</f>
        <v>0</v>
      </c>
      <c r="AI22" s="61">
        <f>SUMIFS(Mai!$K$5:$K$605,Mai!$C$5:$C$605,'Resumo (2)'!E22,Mai!$V$5:$V$605,"Despesa",Mai!$L$5:$L$605,"Não Pago")</f>
        <v>0</v>
      </c>
      <c r="AJ22" s="61">
        <f>SUMIFS(Jun!$K$5:$K$605,Jun!$C$5:$C$605,'Resumo (2)'!E22,Jun!$V$5:$V$605,"Despesa",Jun!$L$5:$L$605,"Não Pago")</f>
        <v>0</v>
      </c>
      <c r="AK22" s="61">
        <f>SUMIFS(Jul!$K$5:$K$605,Jul!$C$5:$C$605,'Resumo (2)'!E22,Jul!$V$5:$V$605,"Despesa",Jul!$L$5:$L$605,"Não Pago")</f>
        <v>0</v>
      </c>
      <c r="AL22" s="61">
        <f>SUMIFS(Ago!$K$5:$K$596,Ago!$C$5:$C$596,'Resumo (2)'!E22,Ago!$V$5:$V$596,"Despesa",Ago!$L$5:$L$596,"Não Pago")</f>
        <v>0</v>
      </c>
      <c r="AM22" s="61">
        <f>SUMIFS(Set!$K$5:$K$605,Set!$C$5:$C$605,'Resumo (2)'!E22,Set!$V$5:$V$605,"Despesa",Set!$L$5:$L$605,"Não Pago")</f>
        <v>0</v>
      </c>
      <c r="AN22" s="61">
        <f>SUMIFS(Out!$K$5:$K$605,Out!$C$5:$C$605,'Resumo (2)'!E22,Out!$V$5:$V$605,"Despesa",Out!$L$5:$L$605,"Não Pago")</f>
        <v>0</v>
      </c>
      <c r="AO22" s="61">
        <f>SUMIFS(Nov!$K$5:$K$605,Nov!$C$5:$C$605,'Resumo (2)'!E22,Nov!$V$5:$V$605,"Despesa",Nov!$L$5:$L$605,"Não Pago")</f>
        <v>0</v>
      </c>
      <c r="AP22" s="61">
        <f>SUMIFS(Dez!$K$5:$K$605,Dez!$C$5:$C$605,'Resumo (2)'!E22,Dez!$V$5:$V$605,"Despesa",Dez!$L$5:$L$605,"Não Pago")</f>
        <v>0</v>
      </c>
    </row>
    <row r="23" spans="1:42" ht="25.5" customHeight="1" thickTop="1" thickBot="1" x14ac:dyDescent="0.3">
      <c r="A23" s="209"/>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SUMIFS(Jan!$K$5:$K$586,Jan!$C$5:$C$586,'Resumo (2)'!E23,Jan!$V$5:$V$586,"Despesa",Jan!$L$5:$L$586,"Não Pago")</f>
        <v>0</v>
      </c>
      <c r="AF23" s="61">
        <f>SUMIFS(Fev!$K$5:$K$605,Fev!$C$5:$C$605,'Resumo (2)'!E23,Fev!$V$5:$V$605,"Despesa",Fev!$L$5:$L$605,"Não Pago")</f>
        <v>0</v>
      </c>
      <c r="AG23" s="61">
        <f>SUMIFS(Mar!$K$5:$K$605,Mar!$C$5:$C$605,'Resumo (2)'!E23,Mar!$V$5:$V$605,"Despesa",Mar!$L$5:$L$605,"Não Pago")</f>
        <v>0</v>
      </c>
      <c r="AH23" s="61">
        <f>SUMIFS(Abr!$K$5:$K$605,Abr!$C$5:$C$605,'Resumo (2)'!E23,Abr!$V$5:$V$605,"Despesa",Abr!$L$5:$L$605,"Não Pago")</f>
        <v>0</v>
      </c>
      <c r="AI23" s="61">
        <f>SUMIFS(Mai!$K$5:$K$605,Mai!$C$5:$C$605,'Resumo (2)'!E23,Mai!$V$5:$V$605,"Despesa",Mai!$L$5:$L$605,"Não Pago")</f>
        <v>0</v>
      </c>
      <c r="AJ23" s="61">
        <f>SUMIFS(Jun!$K$5:$K$605,Jun!$C$5:$C$605,'Resumo (2)'!E23,Jun!$V$5:$V$605,"Despesa",Jun!$L$5:$L$605,"Não Pago")</f>
        <v>0</v>
      </c>
      <c r="AK23" s="61">
        <f>SUMIFS(Jul!$K$5:$K$605,Jul!$C$5:$C$605,'Resumo (2)'!E23,Jul!$V$5:$V$605,"Despesa",Jul!$L$5:$L$605,"Não Pago")</f>
        <v>0</v>
      </c>
      <c r="AL23" s="61">
        <f>SUMIFS(Ago!$K$5:$K$596,Ago!$C$5:$C$596,'Resumo (2)'!E23,Ago!$V$5:$V$596,"Despesa",Ago!$L$5:$L$596,"Não Pago")</f>
        <v>0</v>
      </c>
      <c r="AM23" s="61">
        <f>SUMIFS(Set!$K$5:$K$605,Set!$C$5:$C$605,'Resumo (2)'!E23,Set!$V$5:$V$605,"Despesa",Set!$L$5:$L$605,"Não Pago")</f>
        <v>0</v>
      </c>
      <c r="AN23" s="61">
        <f>SUMIFS(Out!$K$5:$K$605,Out!$C$5:$C$605,'Resumo (2)'!E23,Out!$V$5:$V$605,"Despesa",Out!$L$5:$L$605,"Não Pago")</f>
        <v>0</v>
      </c>
      <c r="AO23" s="61">
        <f>SUMIFS(Nov!$K$5:$K$605,Nov!$C$5:$C$605,'Resumo (2)'!E23,Nov!$V$5:$V$605,"Despesa",Nov!$L$5:$L$605,"Não Pago")</f>
        <v>0</v>
      </c>
      <c r="AP23" s="61">
        <f>SUMIFS(Dez!$K$5:$K$605,Dez!$C$5:$C$605,'Resumo (2)'!E23,Dez!$V$5:$V$605,"Despesa",Dez!$L$5:$L$605,"Não Pago")</f>
        <v>0</v>
      </c>
    </row>
    <row r="24" spans="1:42" ht="25.5" customHeight="1" thickTop="1" thickBot="1" x14ac:dyDescent="0.3">
      <c r="A24" s="209"/>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SUMIFS(Jan!$K$5:$K$586,Jan!$C$5:$C$586,'Resumo (2)'!E24,Jan!$V$5:$V$586,"Despesa",Jan!$L$5:$L$586,"Não Pago")</f>
        <v>0</v>
      </c>
      <c r="AF24" s="61">
        <f>SUMIFS(Fev!$K$5:$K$605,Fev!$C$5:$C$605,'Resumo (2)'!E24,Fev!$V$5:$V$605,"Despesa",Fev!$L$5:$L$605,"Não Pago")</f>
        <v>0</v>
      </c>
      <c r="AG24" s="61">
        <f>SUMIFS(Mar!$K$5:$K$605,Mar!$C$5:$C$605,'Resumo (2)'!E24,Mar!$V$5:$V$605,"Despesa",Mar!$L$5:$L$605,"Não Pago")</f>
        <v>0</v>
      </c>
      <c r="AH24" s="61">
        <f>SUMIFS(Abr!$K$5:$K$605,Abr!$C$5:$C$605,'Resumo (2)'!E24,Abr!$V$5:$V$605,"Despesa",Abr!$L$5:$L$605,"Não Pago")</f>
        <v>0</v>
      </c>
      <c r="AI24" s="61">
        <f>SUMIFS(Mai!$K$5:$K$605,Mai!$C$5:$C$605,'Resumo (2)'!E24,Mai!$V$5:$V$605,"Despesa",Mai!$L$5:$L$605,"Não Pago")</f>
        <v>0</v>
      </c>
      <c r="AJ24" s="61">
        <f>SUMIFS(Jun!$K$5:$K$605,Jun!$C$5:$C$605,'Resumo (2)'!E24,Jun!$V$5:$V$605,"Despesa",Jun!$L$5:$L$605,"Não Pago")</f>
        <v>0</v>
      </c>
      <c r="AK24" s="61">
        <f>SUMIFS(Jul!$K$5:$K$605,Jul!$C$5:$C$605,'Resumo (2)'!E24,Jul!$V$5:$V$605,"Despesa",Jul!$L$5:$L$605,"Não Pago")</f>
        <v>0</v>
      </c>
      <c r="AL24" s="61">
        <f>SUMIFS(Ago!$K$5:$K$596,Ago!$C$5:$C$596,'Resumo (2)'!E24,Ago!$V$5:$V$596,"Despesa",Ago!$L$5:$L$596,"Não Pago")</f>
        <v>0</v>
      </c>
      <c r="AM24" s="61">
        <f>SUMIFS(Set!$K$5:$K$605,Set!$C$5:$C$605,'Resumo (2)'!E24,Set!$V$5:$V$605,"Despesa",Set!$L$5:$L$605,"Não Pago")</f>
        <v>0</v>
      </c>
      <c r="AN24" s="61">
        <f>SUMIFS(Out!$K$5:$K$605,Out!$C$5:$C$605,'Resumo (2)'!E24,Out!$V$5:$V$605,"Despesa",Out!$L$5:$L$605,"Não Pago")</f>
        <v>0</v>
      </c>
      <c r="AO24" s="61">
        <f>SUMIFS(Nov!$K$5:$K$605,Nov!$C$5:$C$605,'Resumo (2)'!E24,Nov!$V$5:$V$605,"Despesa",Nov!$L$5:$L$605,"Não Pago")</f>
        <v>0</v>
      </c>
      <c r="AP24" s="61">
        <f>SUMIFS(Dez!$K$5:$K$605,Dez!$C$5:$C$605,'Resumo (2)'!E24,Dez!$V$5:$V$605,"Despesa",Dez!$L$5:$L$605,"Não Pago")</f>
        <v>0</v>
      </c>
    </row>
    <row r="25" spans="1:42" ht="25.5" customHeight="1" thickTop="1" thickBot="1" x14ac:dyDescent="0.3">
      <c r="A25" s="209"/>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SUMIFS(Jan!$K$5:$K$586,Jan!$C$5:$C$586,'Resumo (2)'!E25,Jan!$V$5:$V$586,"Despesa",Jan!$L$5:$L$586,"Não Pago")</f>
        <v>0</v>
      </c>
      <c r="AF25" s="61">
        <f>SUMIFS(Fev!$K$5:$K$605,Fev!$C$5:$C$605,'Resumo (2)'!E25,Fev!$V$5:$V$605,"Despesa",Fev!$L$5:$L$605,"Não Pago")</f>
        <v>0</v>
      </c>
      <c r="AG25" s="61">
        <f>SUMIFS(Mar!$K$5:$K$605,Mar!$C$5:$C$605,'Resumo (2)'!E25,Mar!$V$5:$V$605,"Despesa",Mar!$L$5:$L$605,"Não Pago")</f>
        <v>0</v>
      </c>
      <c r="AH25" s="61">
        <f>SUMIFS(Abr!$K$5:$K$605,Abr!$C$5:$C$605,'Resumo (2)'!E25,Abr!$V$5:$V$605,"Despesa",Abr!$L$5:$L$605,"Não Pago")</f>
        <v>0</v>
      </c>
      <c r="AI25" s="61">
        <f>SUMIFS(Mai!$K$5:$K$605,Mai!$C$5:$C$605,'Resumo (2)'!E25,Mai!$V$5:$V$605,"Despesa",Mai!$L$5:$L$605,"Não Pago")</f>
        <v>0</v>
      </c>
      <c r="AJ25" s="61">
        <f>SUMIFS(Jun!$K$5:$K$605,Jun!$C$5:$C$605,'Resumo (2)'!E25,Jun!$V$5:$V$605,"Despesa",Jun!$L$5:$L$605,"Não Pago")</f>
        <v>0</v>
      </c>
      <c r="AK25" s="61">
        <f>SUMIFS(Jul!$K$5:$K$605,Jul!$C$5:$C$605,'Resumo (2)'!E25,Jul!$V$5:$V$605,"Despesa",Jul!$L$5:$L$605,"Não Pago")</f>
        <v>0</v>
      </c>
      <c r="AL25" s="61">
        <f>SUMIFS(Ago!$K$5:$K$596,Ago!$C$5:$C$596,'Resumo (2)'!E25,Ago!$V$5:$V$596,"Despesa",Ago!$L$5:$L$596,"Não Pago")</f>
        <v>0</v>
      </c>
      <c r="AM25" s="61">
        <f>SUMIFS(Set!$K$5:$K$605,Set!$C$5:$C$605,'Resumo (2)'!E25,Set!$V$5:$V$605,"Despesa",Set!$L$5:$L$605,"Não Pago")</f>
        <v>0</v>
      </c>
      <c r="AN25" s="61">
        <f>SUMIFS(Out!$K$5:$K$605,Out!$C$5:$C$605,'Resumo (2)'!E25,Out!$V$5:$V$605,"Despesa",Out!$L$5:$L$605,"Não Pago")</f>
        <v>0</v>
      </c>
      <c r="AO25" s="61">
        <f>SUMIFS(Nov!$K$5:$K$605,Nov!$C$5:$C$605,'Resumo (2)'!E25,Nov!$V$5:$V$605,"Despesa",Nov!$L$5:$L$605,"Não Pago")</f>
        <v>0</v>
      </c>
      <c r="AP25" s="61">
        <f>SUMIFS(Dez!$K$5:$K$605,Dez!$C$5:$C$605,'Resumo (2)'!E25,Dez!$V$5:$V$605,"Despesa",Dez!$L$5:$L$605,"Não Pago")</f>
        <v>0</v>
      </c>
    </row>
    <row r="26" spans="1:42" ht="25.5" customHeight="1" thickTop="1" thickBot="1" x14ac:dyDescent="0.3">
      <c r="A26" s="209"/>
      <c r="E26" s="30">
        <v>20</v>
      </c>
      <c r="F26" s="27">
        <f t="shared" si="0"/>
        <v>2.1</v>
      </c>
      <c r="G26" s="27">
        <f t="shared" si="1"/>
        <v>0</v>
      </c>
      <c r="H26" s="27">
        <f t="shared" si="2"/>
        <v>2.1</v>
      </c>
      <c r="P26" s="61">
        <f t="shared" si="3"/>
        <v>20</v>
      </c>
      <c r="Q26" s="61">
        <f>SUMIFS(Jan!$J$5:$J$586,Jan!$C$5:$C$586,'Resumo (2)'!E26,Jan!$V$5:$V$586,"Receita",Jan!$L$5:$L$586,"Não Pago")</f>
        <v>2.1</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SUMIFS(Jan!$K$5:$K$586,Jan!$C$5:$C$586,'Resumo (2)'!E26,Jan!$V$5:$V$586,"Despesa",Jan!$L$5:$L$586,"Não Pago")</f>
        <v>0</v>
      </c>
      <c r="AF26" s="61">
        <f>SUMIFS(Fev!$K$5:$K$605,Fev!$C$5:$C$605,'Resumo (2)'!E26,Fev!$V$5:$V$605,"Despesa",Fev!$L$5:$L$605,"Não Pago")</f>
        <v>0</v>
      </c>
      <c r="AG26" s="61">
        <f>SUMIFS(Mar!$K$5:$K$605,Mar!$C$5:$C$605,'Resumo (2)'!E26,Mar!$V$5:$V$605,"Despesa",Mar!$L$5:$L$605,"Não Pago")</f>
        <v>0</v>
      </c>
      <c r="AH26" s="61">
        <f>SUMIFS(Abr!$K$5:$K$605,Abr!$C$5:$C$605,'Resumo (2)'!E26,Abr!$V$5:$V$605,"Despesa",Abr!$L$5:$L$605,"Não Pago")</f>
        <v>0</v>
      </c>
      <c r="AI26" s="61">
        <f>SUMIFS(Mai!$K$5:$K$605,Mai!$C$5:$C$605,'Resumo (2)'!E26,Mai!$V$5:$V$605,"Despesa",Mai!$L$5:$L$605,"Não Pago")</f>
        <v>0</v>
      </c>
      <c r="AJ26" s="61">
        <f>SUMIFS(Jun!$K$5:$K$605,Jun!$C$5:$C$605,'Resumo (2)'!E26,Jun!$V$5:$V$605,"Despesa",Jun!$L$5:$L$605,"Não Pago")</f>
        <v>0</v>
      </c>
      <c r="AK26" s="61">
        <f>SUMIFS(Jul!$K$5:$K$605,Jul!$C$5:$C$605,'Resumo (2)'!E26,Jul!$V$5:$V$605,"Despesa",Jul!$L$5:$L$605,"Não Pago")</f>
        <v>0</v>
      </c>
      <c r="AL26" s="61">
        <f>SUMIFS(Ago!$K$5:$K$596,Ago!$C$5:$C$596,'Resumo (2)'!E26,Ago!$V$5:$V$596,"Despesa",Ago!$L$5:$L$596,"Não Pago")</f>
        <v>0</v>
      </c>
      <c r="AM26" s="61">
        <f>SUMIFS(Set!$K$5:$K$605,Set!$C$5:$C$605,'Resumo (2)'!E26,Set!$V$5:$V$605,"Despesa",Set!$L$5:$L$605,"Não Pago")</f>
        <v>0</v>
      </c>
      <c r="AN26" s="61">
        <f>SUMIFS(Out!$K$5:$K$605,Out!$C$5:$C$605,'Resumo (2)'!E26,Out!$V$5:$V$605,"Despesa",Out!$L$5:$L$605,"Não Pago")</f>
        <v>0</v>
      </c>
      <c r="AO26" s="61">
        <f>SUMIFS(Nov!$K$5:$K$605,Nov!$C$5:$C$605,'Resumo (2)'!E26,Nov!$V$5:$V$605,"Despesa",Nov!$L$5:$L$605,"Não Pago")</f>
        <v>0</v>
      </c>
      <c r="AP26" s="61">
        <f>SUMIFS(Dez!$K$5:$K$605,Dez!$C$5:$C$605,'Resumo (2)'!E26,Dez!$V$5:$V$605,"Despesa",Dez!$L$5:$L$605,"Não Pago")</f>
        <v>0</v>
      </c>
    </row>
    <row r="27" spans="1:42" ht="25.5" customHeight="1" thickTop="1" thickBot="1" x14ac:dyDescent="0.3">
      <c r="A27" s="209"/>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SUMIFS(Jan!$K$5:$K$586,Jan!$C$5:$C$586,'Resumo (2)'!E27,Jan!$V$5:$V$586,"Despesa",Jan!$L$5:$L$586,"Não Pago")</f>
        <v>0</v>
      </c>
      <c r="AF27" s="61">
        <f>SUMIFS(Fev!$K$5:$K$605,Fev!$C$5:$C$605,'Resumo (2)'!E27,Fev!$V$5:$V$605,"Despesa",Fev!$L$5:$L$605,"Não Pago")</f>
        <v>0</v>
      </c>
      <c r="AG27" s="61">
        <f>SUMIFS(Mar!$K$5:$K$605,Mar!$C$5:$C$605,'Resumo (2)'!E27,Mar!$V$5:$V$605,"Despesa",Mar!$L$5:$L$605,"Não Pago")</f>
        <v>0</v>
      </c>
      <c r="AH27" s="61">
        <f>SUMIFS(Abr!$K$5:$K$605,Abr!$C$5:$C$605,'Resumo (2)'!E27,Abr!$V$5:$V$605,"Despesa",Abr!$L$5:$L$605,"Não Pago")</f>
        <v>0</v>
      </c>
      <c r="AI27" s="61">
        <f>SUMIFS(Mai!$K$5:$K$605,Mai!$C$5:$C$605,'Resumo (2)'!E27,Mai!$V$5:$V$605,"Despesa",Mai!$L$5:$L$605,"Não Pago")</f>
        <v>0</v>
      </c>
      <c r="AJ27" s="61">
        <f>SUMIFS(Jun!$K$5:$K$605,Jun!$C$5:$C$605,'Resumo (2)'!E27,Jun!$V$5:$V$605,"Despesa",Jun!$L$5:$L$605,"Não Pago")</f>
        <v>0</v>
      </c>
      <c r="AK27" s="61">
        <f>SUMIFS(Jul!$K$5:$K$605,Jul!$C$5:$C$605,'Resumo (2)'!E27,Jul!$V$5:$V$605,"Despesa",Jul!$L$5:$L$605,"Não Pago")</f>
        <v>0</v>
      </c>
      <c r="AL27" s="61">
        <f>SUMIFS(Ago!$K$5:$K$596,Ago!$C$5:$C$596,'Resumo (2)'!E27,Ago!$V$5:$V$596,"Despesa",Ago!$L$5:$L$596,"Não Pago")</f>
        <v>0</v>
      </c>
      <c r="AM27" s="61">
        <f>SUMIFS(Set!$K$5:$K$605,Set!$C$5:$C$605,'Resumo (2)'!E27,Set!$V$5:$V$605,"Despesa",Set!$L$5:$L$605,"Não Pago")</f>
        <v>0</v>
      </c>
      <c r="AN27" s="61">
        <f>SUMIFS(Out!$K$5:$K$605,Out!$C$5:$C$605,'Resumo (2)'!E27,Out!$V$5:$V$605,"Despesa",Out!$L$5:$L$605,"Não Pago")</f>
        <v>0</v>
      </c>
      <c r="AO27" s="61">
        <f>SUMIFS(Nov!$K$5:$K$605,Nov!$C$5:$C$605,'Resumo (2)'!E27,Nov!$V$5:$V$605,"Despesa",Nov!$L$5:$L$605,"Não Pago")</f>
        <v>0</v>
      </c>
      <c r="AP27" s="61">
        <f>SUMIFS(Dez!$K$5:$K$605,Dez!$C$5:$C$605,'Resumo (2)'!E27,Dez!$V$5:$V$605,"Despesa",Dez!$L$5:$L$605,"Não Pago")</f>
        <v>0</v>
      </c>
    </row>
    <row r="28" spans="1:42" ht="25.5" customHeight="1" thickTop="1" thickBot="1" x14ac:dyDescent="0.3">
      <c r="A28" s="209"/>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SUMIFS(Jan!$K$5:$K$586,Jan!$C$5:$C$586,'Resumo (2)'!E28,Jan!$V$5:$V$586,"Despesa",Jan!$L$5:$L$586,"Não Pago")</f>
        <v>0</v>
      </c>
      <c r="AF28" s="61">
        <f>SUMIFS(Fev!$K$5:$K$605,Fev!$C$5:$C$605,'Resumo (2)'!E28,Fev!$V$5:$V$605,"Despesa",Fev!$L$5:$L$605,"Não Pago")</f>
        <v>0</v>
      </c>
      <c r="AG28" s="61">
        <f>SUMIFS(Mar!$K$5:$K$605,Mar!$C$5:$C$605,'Resumo (2)'!E28,Mar!$V$5:$V$605,"Despesa",Mar!$L$5:$L$605,"Não Pago")</f>
        <v>0</v>
      </c>
      <c r="AH28" s="61">
        <f>SUMIFS(Abr!$K$5:$K$605,Abr!$C$5:$C$605,'Resumo (2)'!E28,Abr!$V$5:$V$605,"Despesa",Abr!$L$5:$L$605,"Não Pago")</f>
        <v>0</v>
      </c>
      <c r="AI28" s="61">
        <f>SUMIFS(Mai!$K$5:$K$605,Mai!$C$5:$C$605,'Resumo (2)'!E28,Mai!$V$5:$V$605,"Despesa",Mai!$L$5:$L$605,"Não Pago")</f>
        <v>0</v>
      </c>
      <c r="AJ28" s="61">
        <f>SUMIFS(Jun!$K$5:$K$605,Jun!$C$5:$C$605,'Resumo (2)'!E28,Jun!$V$5:$V$605,"Despesa",Jun!$L$5:$L$605,"Não Pago")</f>
        <v>0</v>
      </c>
      <c r="AK28" s="61">
        <f>SUMIFS(Jul!$K$5:$K$605,Jul!$C$5:$C$605,'Resumo (2)'!E28,Jul!$V$5:$V$605,"Despesa",Jul!$L$5:$L$605,"Não Pago")</f>
        <v>0</v>
      </c>
      <c r="AL28" s="61">
        <f>SUMIFS(Ago!$K$5:$K$596,Ago!$C$5:$C$596,'Resumo (2)'!E28,Ago!$V$5:$V$596,"Despesa",Ago!$L$5:$L$596,"Não Pago")</f>
        <v>0</v>
      </c>
      <c r="AM28" s="61">
        <f>SUMIFS(Set!$K$5:$K$605,Set!$C$5:$C$605,'Resumo (2)'!E28,Set!$V$5:$V$605,"Despesa",Set!$L$5:$L$605,"Não Pago")</f>
        <v>0</v>
      </c>
      <c r="AN28" s="61">
        <f>SUMIFS(Out!$K$5:$K$605,Out!$C$5:$C$605,'Resumo (2)'!E28,Out!$V$5:$V$605,"Despesa",Out!$L$5:$L$605,"Não Pago")</f>
        <v>0</v>
      </c>
      <c r="AO28" s="61">
        <f>SUMIFS(Nov!$K$5:$K$605,Nov!$C$5:$C$605,'Resumo (2)'!E28,Nov!$V$5:$V$605,"Despesa",Nov!$L$5:$L$605,"Não Pago")</f>
        <v>0</v>
      </c>
      <c r="AP28" s="61">
        <f>SUMIFS(Dez!$K$5:$K$605,Dez!$C$5:$C$605,'Resumo (2)'!E28,Dez!$V$5:$V$605,"Despesa",Dez!$L$5:$L$605,"Não Pago")</f>
        <v>0</v>
      </c>
    </row>
    <row r="29" spans="1:42" ht="25.5" customHeight="1" thickTop="1" thickBot="1" x14ac:dyDescent="0.3">
      <c r="A29" s="209"/>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SUMIFS(Jan!$K$5:$K$586,Jan!$C$5:$C$586,'Resumo (2)'!E29,Jan!$V$5:$V$586,"Despesa",Jan!$L$5:$L$586,"Não Pago")</f>
        <v>0</v>
      </c>
      <c r="AF29" s="61">
        <f>SUMIFS(Fev!$K$5:$K$605,Fev!$C$5:$C$605,'Resumo (2)'!E29,Fev!$V$5:$V$605,"Despesa",Fev!$L$5:$L$605,"Não Pago")</f>
        <v>0</v>
      </c>
      <c r="AG29" s="61">
        <f>SUMIFS(Mar!$K$5:$K$605,Mar!$C$5:$C$605,'Resumo (2)'!E29,Mar!$V$5:$V$605,"Despesa",Mar!$L$5:$L$605,"Não Pago")</f>
        <v>0</v>
      </c>
      <c r="AH29" s="61">
        <f>SUMIFS(Abr!$K$5:$K$605,Abr!$C$5:$C$605,'Resumo (2)'!E29,Abr!$V$5:$V$605,"Despesa",Abr!$L$5:$L$605,"Não Pago")</f>
        <v>0</v>
      </c>
      <c r="AI29" s="61">
        <f>SUMIFS(Mai!$K$5:$K$605,Mai!$C$5:$C$605,'Resumo (2)'!E29,Mai!$V$5:$V$605,"Despesa",Mai!$L$5:$L$605,"Não Pago")</f>
        <v>0</v>
      </c>
      <c r="AJ29" s="61">
        <f>SUMIFS(Jun!$K$5:$K$605,Jun!$C$5:$C$605,'Resumo (2)'!E29,Jun!$V$5:$V$605,"Despesa",Jun!$L$5:$L$605,"Não Pago")</f>
        <v>0</v>
      </c>
      <c r="AK29" s="61">
        <f>SUMIFS(Jul!$K$5:$K$605,Jul!$C$5:$C$605,'Resumo (2)'!E29,Jul!$V$5:$V$605,"Despesa",Jul!$L$5:$L$605,"Não Pago")</f>
        <v>0</v>
      </c>
      <c r="AL29" s="61">
        <f>SUMIFS(Ago!$K$5:$K$596,Ago!$C$5:$C$596,'Resumo (2)'!E29,Ago!$V$5:$V$596,"Despesa",Ago!$L$5:$L$596,"Não Pago")</f>
        <v>0</v>
      </c>
      <c r="AM29" s="61">
        <f>SUMIFS(Set!$K$5:$K$605,Set!$C$5:$C$605,'Resumo (2)'!E29,Set!$V$5:$V$605,"Despesa",Set!$L$5:$L$605,"Não Pago")</f>
        <v>0</v>
      </c>
      <c r="AN29" s="61">
        <f>SUMIFS(Out!$K$5:$K$605,Out!$C$5:$C$605,'Resumo (2)'!E29,Out!$V$5:$V$605,"Despesa",Out!$L$5:$L$605,"Não Pago")</f>
        <v>0</v>
      </c>
      <c r="AO29" s="61">
        <f>SUMIFS(Nov!$K$5:$K$605,Nov!$C$5:$C$605,'Resumo (2)'!E29,Nov!$V$5:$V$605,"Despesa",Nov!$L$5:$L$605,"Não Pago")</f>
        <v>0</v>
      </c>
      <c r="AP29" s="61">
        <f>SUMIFS(Dez!$K$5:$K$605,Dez!$C$5:$C$605,'Resumo (2)'!E29,Dez!$V$5:$V$605,"Despesa",Dez!$L$5:$L$605,"Não Pago")</f>
        <v>0</v>
      </c>
    </row>
    <row r="30" spans="1:42" ht="25.5" customHeight="1" thickTop="1" thickBot="1" x14ac:dyDescent="0.3">
      <c r="A30" s="209"/>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SUMIFS(Jan!$K$5:$K$586,Jan!$C$5:$C$586,'Resumo (2)'!E30,Jan!$V$5:$V$586,"Despesa",Jan!$L$5:$L$586,"Não Pago")</f>
        <v>0</v>
      </c>
      <c r="AF30" s="61">
        <f>SUMIFS(Fev!$K$5:$K$605,Fev!$C$5:$C$605,'Resumo (2)'!E30,Fev!$V$5:$V$605,"Despesa",Fev!$L$5:$L$605,"Não Pago")</f>
        <v>0</v>
      </c>
      <c r="AG30" s="61">
        <f>SUMIFS(Mar!$K$5:$K$605,Mar!$C$5:$C$605,'Resumo (2)'!E30,Mar!$V$5:$V$605,"Despesa",Mar!$L$5:$L$605,"Não Pago")</f>
        <v>0</v>
      </c>
      <c r="AH30" s="61">
        <f>SUMIFS(Abr!$K$5:$K$605,Abr!$C$5:$C$605,'Resumo (2)'!E30,Abr!$V$5:$V$605,"Despesa",Abr!$L$5:$L$605,"Não Pago")</f>
        <v>0</v>
      </c>
      <c r="AI30" s="61">
        <f>SUMIFS(Mai!$K$5:$K$605,Mai!$C$5:$C$605,'Resumo (2)'!E30,Mai!$V$5:$V$605,"Despesa",Mai!$L$5:$L$605,"Não Pago")</f>
        <v>0</v>
      </c>
      <c r="AJ30" s="61">
        <f>SUMIFS(Jun!$K$5:$K$605,Jun!$C$5:$C$605,'Resumo (2)'!E30,Jun!$V$5:$V$605,"Despesa",Jun!$L$5:$L$605,"Não Pago")</f>
        <v>0</v>
      </c>
      <c r="AK30" s="61">
        <f>SUMIFS(Jul!$K$5:$K$605,Jul!$C$5:$C$605,'Resumo (2)'!E30,Jul!$V$5:$V$605,"Despesa",Jul!$L$5:$L$605,"Não Pago")</f>
        <v>0</v>
      </c>
      <c r="AL30" s="61">
        <f>SUMIFS(Ago!$K$5:$K$596,Ago!$C$5:$C$596,'Resumo (2)'!E30,Ago!$V$5:$V$596,"Despesa",Ago!$L$5:$L$596,"Não Pago")</f>
        <v>0</v>
      </c>
      <c r="AM30" s="61">
        <f>SUMIFS(Set!$K$5:$K$605,Set!$C$5:$C$605,'Resumo (2)'!E30,Set!$V$5:$V$605,"Despesa",Set!$L$5:$L$605,"Não Pago")</f>
        <v>0</v>
      </c>
      <c r="AN30" s="61">
        <f>SUMIFS(Out!$K$5:$K$605,Out!$C$5:$C$605,'Resumo (2)'!E30,Out!$V$5:$V$605,"Despesa",Out!$L$5:$L$605,"Não Pago")</f>
        <v>0</v>
      </c>
      <c r="AO30" s="61">
        <f>SUMIFS(Nov!$K$5:$K$605,Nov!$C$5:$C$605,'Resumo (2)'!E30,Nov!$V$5:$V$605,"Despesa",Nov!$L$5:$L$605,"Não Pago")</f>
        <v>0</v>
      </c>
      <c r="AP30" s="61">
        <f>SUMIFS(Dez!$K$5:$K$605,Dez!$C$5:$C$605,'Resumo (2)'!E30,Dez!$V$5:$V$605,"Despesa",Dez!$L$5:$L$605,"Não Pago")</f>
        <v>0</v>
      </c>
    </row>
    <row r="31" spans="1:42" ht="25.5" customHeight="1" thickTop="1" thickBot="1" x14ac:dyDescent="0.3">
      <c r="A31" s="209"/>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SUMIFS(Jan!$K$5:$K$586,Jan!$C$5:$C$586,'Resumo (2)'!E31,Jan!$V$5:$V$586,"Despesa",Jan!$L$5:$L$586,"Não Pago")</f>
        <v>0</v>
      </c>
      <c r="AF31" s="61">
        <f>SUMIFS(Fev!$K$5:$K$605,Fev!$C$5:$C$605,'Resumo (2)'!E31,Fev!$V$5:$V$605,"Despesa",Fev!$L$5:$L$605,"Não Pago")</f>
        <v>0</v>
      </c>
      <c r="AG31" s="61">
        <f>SUMIFS(Mar!$K$5:$K$605,Mar!$C$5:$C$605,'Resumo (2)'!E31,Mar!$V$5:$V$605,"Despesa",Mar!$L$5:$L$605,"Não Pago")</f>
        <v>0</v>
      </c>
      <c r="AH31" s="61">
        <f>SUMIFS(Abr!$K$5:$K$605,Abr!$C$5:$C$605,'Resumo (2)'!E31,Abr!$V$5:$V$605,"Despesa",Abr!$L$5:$L$605,"Não Pago")</f>
        <v>0</v>
      </c>
      <c r="AI31" s="61">
        <f>SUMIFS(Mai!$K$5:$K$605,Mai!$C$5:$C$605,'Resumo (2)'!E31,Mai!$V$5:$V$605,"Despesa",Mai!$L$5:$L$605,"Não Pago")</f>
        <v>0</v>
      </c>
      <c r="AJ31" s="61">
        <f>SUMIFS(Jun!$K$5:$K$605,Jun!$C$5:$C$605,'Resumo (2)'!E31,Jun!$V$5:$V$605,"Despesa",Jun!$L$5:$L$605,"Não Pago")</f>
        <v>0</v>
      </c>
      <c r="AK31" s="61">
        <f>SUMIFS(Jul!$K$5:$K$605,Jul!$C$5:$C$605,'Resumo (2)'!E31,Jul!$V$5:$V$605,"Despesa",Jul!$L$5:$L$605,"Não Pago")</f>
        <v>0</v>
      </c>
      <c r="AL31" s="61">
        <f>SUMIFS(Ago!$K$5:$K$596,Ago!$C$5:$C$596,'Resumo (2)'!E31,Ago!$V$5:$V$596,"Despesa",Ago!$L$5:$L$596,"Não Pago")</f>
        <v>0</v>
      </c>
      <c r="AM31" s="61">
        <f>SUMIFS(Set!$K$5:$K$605,Set!$C$5:$C$605,'Resumo (2)'!E31,Set!$V$5:$V$605,"Despesa",Set!$L$5:$L$605,"Não Pago")</f>
        <v>0</v>
      </c>
      <c r="AN31" s="61">
        <f>SUMIFS(Out!$K$5:$K$605,Out!$C$5:$C$605,'Resumo (2)'!E31,Out!$V$5:$V$605,"Despesa",Out!$L$5:$L$605,"Não Pago")</f>
        <v>0</v>
      </c>
      <c r="AO31" s="61">
        <f>SUMIFS(Nov!$K$5:$K$605,Nov!$C$5:$C$605,'Resumo (2)'!E31,Nov!$V$5:$V$605,"Despesa",Nov!$L$5:$L$605,"Não Pago")</f>
        <v>0</v>
      </c>
      <c r="AP31" s="61">
        <f>SUMIFS(Dez!$K$5:$K$605,Dez!$C$5:$C$605,'Resumo (2)'!E31,Dez!$V$5:$V$605,"Despesa",Dez!$L$5:$L$605,"Não Pago")</f>
        <v>0</v>
      </c>
    </row>
    <row r="32" spans="1:42" ht="25.5" customHeight="1" thickTop="1" thickBot="1" x14ac:dyDescent="0.3">
      <c r="A32" s="209"/>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SUMIFS(Jan!$K$5:$K$586,Jan!$C$5:$C$586,'Resumo (2)'!E32,Jan!$V$5:$V$586,"Despesa",Jan!$L$5:$L$586,"Não Pago")</f>
        <v>0</v>
      </c>
      <c r="AF32" s="61">
        <f>SUMIFS(Fev!$K$5:$K$605,Fev!$C$5:$C$605,'Resumo (2)'!E32,Fev!$V$5:$V$605,"Despesa",Fev!$L$5:$L$605,"Não Pago")</f>
        <v>0</v>
      </c>
      <c r="AG32" s="61">
        <f>SUMIFS(Mar!$K$5:$K$605,Mar!$C$5:$C$605,'Resumo (2)'!E32,Mar!$V$5:$V$605,"Despesa",Mar!$L$5:$L$605,"Não Pago")</f>
        <v>0</v>
      </c>
      <c r="AH32" s="61">
        <f>SUMIFS(Abr!$K$5:$K$605,Abr!$C$5:$C$605,'Resumo (2)'!E32,Abr!$V$5:$V$605,"Despesa",Abr!$L$5:$L$605,"Não Pago")</f>
        <v>0</v>
      </c>
      <c r="AI32" s="61">
        <f>SUMIFS(Mai!$K$5:$K$605,Mai!$C$5:$C$605,'Resumo (2)'!E32,Mai!$V$5:$V$605,"Despesa",Mai!$L$5:$L$605,"Não Pago")</f>
        <v>0</v>
      </c>
      <c r="AJ32" s="61">
        <f>SUMIFS(Jun!$K$5:$K$605,Jun!$C$5:$C$605,'Resumo (2)'!E32,Jun!$V$5:$V$605,"Despesa",Jun!$L$5:$L$605,"Não Pago")</f>
        <v>0</v>
      </c>
      <c r="AK32" s="61">
        <f>SUMIFS(Jul!$K$5:$K$605,Jul!$C$5:$C$605,'Resumo (2)'!E32,Jul!$V$5:$V$605,"Despesa",Jul!$L$5:$L$605,"Não Pago")</f>
        <v>0</v>
      </c>
      <c r="AL32" s="61">
        <f>SUMIFS(Ago!$K$5:$K$596,Ago!$C$5:$C$596,'Resumo (2)'!E32,Ago!$V$5:$V$596,"Despesa",Ago!$L$5:$L$596,"Não Pago")</f>
        <v>0</v>
      </c>
      <c r="AM32" s="61">
        <f>SUMIFS(Set!$K$5:$K$605,Set!$C$5:$C$605,'Resumo (2)'!E32,Set!$V$5:$V$605,"Despesa",Set!$L$5:$L$605,"Não Pago")</f>
        <v>0</v>
      </c>
      <c r="AN32" s="61">
        <f>SUMIFS(Out!$K$5:$K$605,Out!$C$5:$C$605,'Resumo (2)'!E32,Out!$V$5:$V$605,"Despesa",Out!$L$5:$L$605,"Não Pago")</f>
        <v>0</v>
      </c>
      <c r="AO32" s="61">
        <f>SUMIFS(Nov!$K$5:$K$605,Nov!$C$5:$C$605,'Resumo (2)'!E32,Nov!$V$5:$V$605,"Despesa",Nov!$L$5:$L$605,"Não Pago")</f>
        <v>0</v>
      </c>
      <c r="AP32" s="61">
        <f>SUMIFS(Dez!$K$5:$K$605,Dez!$C$5:$C$605,'Resumo (2)'!E32,Dez!$V$5:$V$605,"Despesa",Dez!$L$5:$L$605,"Não Pago")</f>
        <v>0</v>
      </c>
    </row>
    <row r="33" spans="1:42" ht="25.5" customHeight="1" thickTop="1" thickBot="1" x14ac:dyDescent="0.3">
      <c r="A33" s="209"/>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SUMIFS(Jan!$K$5:$K$586,Jan!$C$5:$C$586,'Resumo (2)'!E33,Jan!$V$5:$V$586,"Despesa",Jan!$L$5:$L$586,"Não Pago")</f>
        <v>0</v>
      </c>
      <c r="AF33" s="61">
        <f>SUMIFS(Fev!$K$5:$K$605,Fev!$C$5:$C$605,'Resumo (2)'!E33,Fev!$V$5:$V$605,"Despesa",Fev!$L$5:$L$605,"Não Pago")</f>
        <v>0</v>
      </c>
      <c r="AG33" s="61">
        <f>SUMIFS(Mar!$K$5:$K$605,Mar!$C$5:$C$605,'Resumo (2)'!E33,Mar!$V$5:$V$605,"Despesa",Mar!$L$5:$L$605,"Não Pago")</f>
        <v>0</v>
      </c>
      <c r="AH33" s="61">
        <f>SUMIFS(Abr!$K$5:$K$605,Abr!$C$5:$C$605,'Resumo (2)'!E33,Abr!$V$5:$V$605,"Despesa",Abr!$L$5:$L$605,"Não Pago")</f>
        <v>0</v>
      </c>
      <c r="AI33" s="61">
        <f>SUMIFS(Mai!$K$5:$K$605,Mai!$C$5:$C$605,'Resumo (2)'!E33,Mai!$V$5:$V$605,"Despesa",Mai!$L$5:$L$605,"Não Pago")</f>
        <v>0</v>
      </c>
      <c r="AJ33" s="61">
        <f>SUMIFS(Jun!$K$5:$K$605,Jun!$C$5:$C$605,'Resumo (2)'!E33,Jun!$V$5:$V$605,"Despesa",Jun!$L$5:$L$605,"Não Pago")</f>
        <v>0</v>
      </c>
      <c r="AK33" s="61">
        <f>SUMIFS(Jul!$K$5:$K$605,Jul!$C$5:$C$605,'Resumo (2)'!E33,Jul!$V$5:$V$605,"Despesa",Jul!$L$5:$L$605,"Não Pago")</f>
        <v>0</v>
      </c>
      <c r="AL33" s="61">
        <f>SUMIFS(Ago!$K$5:$K$596,Ago!$C$5:$C$596,'Resumo (2)'!E33,Ago!$V$5:$V$596,"Despesa",Ago!$L$5:$L$596,"Não Pago")</f>
        <v>0</v>
      </c>
      <c r="AM33" s="61">
        <f>SUMIFS(Set!$K$5:$K$605,Set!$C$5:$C$605,'Resumo (2)'!E33,Set!$V$5:$V$605,"Despesa",Set!$L$5:$L$605,"Não Pago")</f>
        <v>0</v>
      </c>
      <c r="AN33" s="61">
        <f>SUMIFS(Out!$K$5:$K$605,Out!$C$5:$C$605,'Resumo (2)'!E33,Out!$V$5:$V$605,"Despesa",Out!$L$5:$L$605,"Não Pago")</f>
        <v>0</v>
      </c>
      <c r="AO33" s="61">
        <f>SUMIFS(Nov!$K$5:$K$605,Nov!$C$5:$C$605,'Resumo (2)'!E33,Nov!$V$5:$V$605,"Despesa",Nov!$L$5:$L$605,"Não Pago")</f>
        <v>0</v>
      </c>
      <c r="AP33" s="61">
        <f>SUMIFS(Dez!$K$5:$K$605,Dez!$C$5:$C$605,'Resumo (2)'!E33,Dez!$V$5:$V$605,"Despesa",Dez!$L$5:$L$605,"Não Pago")</f>
        <v>0</v>
      </c>
    </row>
    <row r="34" spans="1:42" ht="25.5" customHeight="1" thickTop="1" thickBot="1" x14ac:dyDescent="0.3">
      <c r="A34" s="209"/>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SUMIFS(Jan!$K$5:$K$586,Jan!$C$5:$C$586,'Resumo (2)'!E34,Jan!$V$5:$V$586,"Despesa",Jan!$L$5:$L$586,"Não Pago")</f>
        <v>0</v>
      </c>
      <c r="AF34" s="61">
        <f>SUMIFS(Fev!$K$5:$K$605,Fev!$C$5:$C$605,'Resumo (2)'!E34,Fev!$V$5:$V$605,"Despesa",Fev!$L$5:$L$605,"Não Pago")</f>
        <v>0</v>
      </c>
      <c r="AG34" s="61">
        <f>SUMIFS(Mar!$K$5:$K$605,Mar!$C$5:$C$605,'Resumo (2)'!E34,Mar!$V$5:$V$605,"Despesa",Mar!$L$5:$L$605,"Não Pago")</f>
        <v>0</v>
      </c>
      <c r="AH34" s="61">
        <f>SUMIFS(Abr!$K$5:$K$605,Abr!$C$5:$C$605,'Resumo (2)'!E34,Abr!$V$5:$V$605,"Despesa",Abr!$L$5:$L$605,"Não Pago")</f>
        <v>0</v>
      </c>
      <c r="AI34" s="61">
        <f>SUMIFS(Mai!$K$5:$K$605,Mai!$C$5:$C$605,'Resumo (2)'!E34,Mai!$V$5:$V$605,"Despesa",Mai!$L$5:$L$605,"Não Pago")</f>
        <v>0</v>
      </c>
      <c r="AJ34" s="61">
        <f>SUMIFS(Jun!$K$5:$K$605,Jun!$C$5:$C$605,'Resumo (2)'!E34,Jun!$V$5:$V$605,"Despesa",Jun!$L$5:$L$605,"Não Pago")</f>
        <v>0</v>
      </c>
      <c r="AK34" s="61">
        <f>SUMIFS(Jul!$K$5:$K$605,Jul!$C$5:$C$605,'Resumo (2)'!E34,Jul!$V$5:$V$605,"Despesa",Jul!$L$5:$L$605,"Não Pago")</f>
        <v>0</v>
      </c>
      <c r="AL34" s="61">
        <f>SUMIFS(Ago!$K$5:$K$596,Ago!$C$5:$C$596,'Resumo (2)'!E34,Ago!$V$5:$V$596,"Despesa",Ago!$L$5:$L$596,"Não Pago")</f>
        <v>0</v>
      </c>
      <c r="AM34" s="61">
        <f>SUMIFS(Set!$K$5:$K$605,Set!$C$5:$C$605,'Resumo (2)'!E34,Set!$V$5:$V$605,"Despesa",Set!$L$5:$L$605,"Não Pago")</f>
        <v>0</v>
      </c>
      <c r="AN34" s="61">
        <f>SUMIFS(Out!$K$5:$K$605,Out!$C$5:$C$605,'Resumo (2)'!E34,Out!$V$5:$V$605,"Despesa",Out!$L$5:$L$605,"Não Pago")</f>
        <v>0</v>
      </c>
      <c r="AO34" s="61">
        <f>SUMIFS(Nov!$K$5:$K$605,Nov!$C$5:$C$605,'Resumo (2)'!E34,Nov!$V$5:$V$605,"Despesa",Nov!$L$5:$L$605,"Não Pago")</f>
        <v>0</v>
      </c>
      <c r="AP34" s="61">
        <f>SUMIFS(Dez!$K$5:$K$605,Dez!$C$5:$C$605,'Resumo (2)'!E34,Dez!$V$5:$V$605,"Despesa",Dez!$L$5:$L$605,"Não Pago")</f>
        <v>0</v>
      </c>
    </row>
    <row r="35" spans="1:42" ht="25.5" customHeight="1" thickTop="1" thickBot="1" x14ac:dyDescent="0.3">
      <c r="A35" s="209"/>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SUMIFS(Jan!$K$5:$K$586,Jan!$C$5:$C$586,'Resumo (2)'!E35,Jan!$V$5:$V$586,"Despesa",Jan!$L$5:$L$586,"Não Pago")</f>
        <v>0</v>
      </c>
      <c r="AF35" s="61">
        <f>SUMIFS(Fev!$K$5:$K$605,Fev!$C$5:$C$605,'Resumo (2)'!E35,Fev!$V$5:$V$605,"Despesa",Fev!$L$5:$L$605,"Não Pago")</f>
        <v>0</v>
      </c>
      <c r="AG35" s="61">
        <f>SUMIFS(Mar!$K$5:$K$605,Mar!$C$5:$C$605,'Resumo (2)'!E35,Mar!$V$5:$V$605,"Despesa",Mar!$L$5:$L$605,"Não Pago")</f>
        <v>0</v>
      </c>
      <c r="AH35" s="61">
        <f>SUMIFS(Abr!$K$5:$K$605,Abr!$C$5:$C$605,'Resumo (2)'!E35,Abr!$V$5:$V$605,"Despesa",Abr!$L$5:$L$605,"Não Pago")</f>
        <v>0</v>
      </c>
      <c r="AI35" s="61">
        <f>SUMIFS(Mai!$K$5:$K$605,Mai!$C$5:$C$605,'Resumo (2)'!E35,Mai!$V$5:$V$605,"Despesa",Mai!$L$5:$L$605,"Não Pago")</f>
        <v>0</v>
      </c>
      <c r="AJ35" s="61">
        <f>SUMIFS(Jun!$K$5:$K$605,Jun!$C$5:$C$605,'Resumo (2)'!E35,Jun!$V$5:$V$605,"Despesa",Jun!$L$5:$L$605,"Não Pago")</f>
        <v>0</v>
      </c>
      <c r="AK35" s="61">
        <f>SUMIFS(Jul!$K$5:$K$605,Jul!$C$5:$C$605,'Resumo (2)'!E35,Jul!$V$5:$V$605,"Despesa",Jul!$L$5:$L$605,"Não Pago")</f>
        <v>0</v>
      </c>
      <c r="AL35" s="61">
        <f>SUMIFS(Ago!$K$5:$K$596,Ago!$C$5:$C$596,'Resumo (2)'!E35,Ago!$V$5:$V$596,"Despesa",Ago!$L$5:$L$596,"Não Pago")</f>
        <v>0</v>
      </c>
      <c r="AM35" s="61">
        <f>SUMIFS(Set!$K$5:$K$605,Set!$C$5:$C$605,'Resumo (2)'!E35,Set!$V$5:$V$605,"Despesa",Set!$L$5:$L$605,"Não Pago")</f>
        <v>0</v>
      </c>
      <c r="AN35" s="61">
        <f>SUMIFS(Out!$K$5:$K$605,Out!$C$5:$C$605,'Resumo (2)'!E35,Out!$V$5:$V$605,"Despesa",Out!$L$5:$L$605,"Não Pago")</f>
        <v>0</v>
      </c>
      <c r="AO35" s="61">
        <f>SUMIFS(Nov!$K$5:$K$605,Nov!$C$5:$C$605,'Resumo (2)'!E35,Nov!$V$5:$V$605,"Despesa",Nov!$L$5:$L$605,"Não Pago")</f>
        <v>0</v>
      </c>
      <c r="AP35" s="61">
        <f>SUMIFS(Dez!$K$5:$K$605,Dez!$C$5:$C$605,'Resumo (2)'!E35,Dez!$V$5:$V$605,"Despesa",Dez!$L$5:$L$605,"Não Pago")</f>
        <v>0</v>
      </c>
    </row>
    <row r="36" spans="1:42" ht="25.5" customHeight="1" thickTop="1" thickBot="1" x14ac:dyDescent="0.3">
      <c r="A36" s="209"/>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SUMIFS(Jan!$K$5:$K$586,Jan!$C$5:$C$586,'Resumo (2)'!E36,Jan!$V$5:$V$586,"Despesa",Jan!$L$5:$L$586,"Não Pago")</f>
        <v>0</v>
      </c>
      <c r="AF36" s="61">
        <f>SUMIFS(Fev!$K$5:$K$605,Fev!$C$5:$C$605,'Resumo (2)'!E36,Fev!$V$5:$V$605,"Despesa",Fev!$L$5:$L$605,"Não Pago")</f>
        <v>0</v>
      </c>
      <c r="AG36" s="61">
        <f>SUMIFS(Mar!$K$5:$K$605,Mar!$C$5:$C$605,'Resumo (2)'!E36,Mar!$V$5:$V$605,"Despesa",Mar!$L$5:$L$605,"Não Pago")</f>
        <v>0</v>
      </c>
      <c r="AH36" s="61">
        <f>SUMIFS(Abr!$K$5:$K$605,Abr!$C$5:$C$605,'Resumo (2)'!E36,Abr!$V$5:$V$605,"Despesa",Abr!$L$5:$L$605,"Não Pago")</f>
        <v>0</v>
      </c>
      <c r="AI36" s="61">
        <f>SUMIFS(Mai!$K$5:$K$605,Mai!$C$5:$C$605,'Resumo (2)'!E36,Mai!$V$5:$V$605,"Despesa",Mai!$L$5:$L$605,"Não Pago")</f>
        <v>0</v>
      </c>
      <c r="AJ36" s="61">
        <f>SUMIFS(Jun!$K$5:$K$605,Jun!$C$5:$C$605,'Resumo (2)'!E36,Jun!$V$5:$V$605,"Despesa",Jun!$L$5:$L$605,"Não Pago")</f>
        <v>0</v>
      </c>
      <c r="AK36" s="61">
        <f>SUMIFS(Jul!$K$5:$K$605,Jul!$C$5:$C$605,'Resumo (2)'!E36,Jul!$V$5:$V$605,"Despesa",Jul!$L$5:$L$605,"Não Pago")</f>
        <v>0</v>
      </c>
      <c r="AL36" s="61">
        <f>SUMIFS(Ago!$K$5:$K$596,Ago!$C$5:$C$596,'Resumo (2)'!E36,Ago!$V$5:$V$596,"Despesa",Ago!$L$5:$L$596,"Não Pago")</f>
        <v>0</v>
      </c>
      <c r="AM36" s="61">
        <f>SUMIFS(Set!$K$5:$K$605,Set!$C$5:$C$605,'Resumo (2)'!E36,Set!$V$5:$V$605,"Despesa",Set!$L$5:$L$605,"Não Pago")</f>
        <v>0</v>
      </c>
      <c r="AN36" s="61">
        <f>SUMIFS(Out!$K$5:$K$605,Out!$C$5:$C$605,'Resumo (2)'!E36,Out!$V$5:$V$605,"Despesa",Out!$L$5:$L$605,"Não Pago")</f>
        <v>0</v>
      </c>
      <c r="AO36" s="61">
        <f>SUMIFS(Nov!$K$5:$K$605,Nov!$C$5:$C$605,'Resumo (2)'!E36,Nov!$V$5:$V$605,"Despesa",Nov!$L$5:$L$605,"Não Pago")</f>
        <v>0</v>
      </c>
      <c r="AP36" s="61">
        <f>SUMIFS(Dez!$K$5:$K$605,Dez!$C$5:$C$605,'Resumo (2)'!E36,Dez!$V$5:$V$605,"Despesa",Dez!$L$5:$L$605,"Não Pago")</f>
        <v>0</v>
      </c>
    </row>
    <row r="37" spans="1:42" ht="25.5" customHeight="1" thickTop="1" x14ac:dyDescent="0.25">
      <c r="A37" s="209"/>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SUMIFS(Jan!$K$5:$K$586,Jan!$C$5:$C$586,'Resumo (2)'!E37,Jan!$V$5:$V$586,"Despesa",Jan!$L$5:$L$586,"Não Pago")</f>
        <v>0</v>
      </c>
      <c r="AF37" s="61">
        <f>SUMIFS(Fev!$K$5:$K$605,Fev!$C$5:$C$605,'Resumo (2)'!E37,Fev!$V$5:$V$605,"Despesa",Fev!$L$5:$L$605,"Não Pago")</f>
        <v>0</v>
      </c>
      <c r="AG37" s="61">
        <f>SUMIFS(Mar!$K$5:$K$605,Mar!$C$5:$C$605,'Resumo (2)'!E37,Mar!$V$5:$V$605,"Despesa",Mar!$L$5:$L$605,"Não Pago")</f>
        <v>0</v>
      </c>
      <c r="AH37" s="61">
        <f>SUMIFS(Abr!$K$5:$K$605,Abr!$C$5:$C$605,'Resumo (2)'!E37,Abr!$V$5:$V$605,"Despesa",Abr!$L$5:$L$605,"Não Pago")</f>
        <v>0</v>
      </c>
      <c r="AI37" s="61">
        <f>SUMIFS(Mai!$K$5:$K$605,Mai!$C$5:$C$605,'Resumo (2)'!E37,Mai!$V$5:$V$605,"Despesa",Mai!$L$5:$L$605,"Não Pago")</f>
        <v>0</v>
      </c>
      <c r="AJ37" s="61">
        <f>SUMIFS(Jun!$K$5:$K$605,Jun!$C$5:$C$605,'Resumo (2)'!E37,Jun!$V$5:$V$605,"Despesa",Jun!$L$5:$L$605,"Não Pago")</f>
        <v>0</v>
      </c>
      <c r="AK37" s="61">
        <f>SUMIFS(Jul!$K$5:$K$605,Jul!$C$5:$C$605,'Resumo (2)'!E37,Jul!$V$5:$V$605,"Despesa",Jul!$L$5:$L$605,"Não Pago")</f>
        <v>0</v>
      </c>
      <c r="AL37" s="61">
        <f>SUMIFS(Ago!$K$5:$K$596,Ago!$C$5:$C$596,'Resumo (2)'!E37,Ago!$V$5:$V$596,"Despesa",Ago!$L$5:$L$596,"Não Pago")</f>
        <v>0</v>
      </c>
      <c r="AM37" s="61">
        <f>SUMIFS(Set!$K$5:$K$605,Set!$C$5:$C$605,'Resumo (2)'!E37,Set!$V$5:$V$605,"Despesa",Set!$L$5:$L$605,"Não Pago")</f>
        <v>0</v>
      </c>
      <c r="AN37" s="61">
        <f>SUMIFS(Out!$K$5:$K$605,Out!$C$5:$C$605,'Resumo (2)'!E37,Out!$V$5:$V$605,"Despesa",Out!$L$5:$L$605,"Não Pago")</f>
        <v>0</v>
      </c>
      <c r="AO37" s="61">
        <f>SUMIFS(Nov!$K$5:$K$605,Nov!$C$5:$C$605,'Resumo (2)'!E37,Nov!$V$5:$V$605,"Despesa",Nov!$L$5:$L$605,"Não Pago")</f>
        <v>0</v>
      </c>
      <c r="AP37" s="61">
        <f>SUMIFS(Dez!$K$5:$K$605,Dez!$C$5:$C$605,'Resumo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4"/>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4"/>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E6" sqref="E6"/>
    </sheetView>
  </sheetViews>
  <sheetFormatPr defaultColWidth="0" defaultRowHeight="15" zeroHeight="1" x14ac:dyDescent="0.25"/>
  <cols>
    <col min="1" max="1" width="27.42578125" style="214"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09"/>
      <c r="C1" s="262"/>
      <c r="D1" s="262"/>
      <c r="E1" s="262"/>
      <c r="F1" s="262"/>
      <c r="G1" s="262"/>
      <c r="H1" s="262"/>
      <c r="I1" s="262"/>
      <c r="J1" s="262"/>
      <c r="K1" s="262"/>
      <c r="L1" s="262"/>
      <c r="M1" s="262"/>
      <c r="N1" s="262"/>
      <c r="O1" s="262"/>
      <c r="P1" s="262"/>
      <c r="Q1" s="262"/>
    </row>
    <row r="2" spans="1:17" s="18" customFormat="1" ht="37.5" hidden="1" customHeight="1" x14ac:dyDescent="0.25">
      <c r="A2" s="209"/>
      <c r="C2" s="19"/>
      <c r="D2" s="19"/>
      <c r="E2" s="19"/>
      <c r="F2" s="19"/>
      <c r="G2" s="19"/>
      <c r="H2" s="19"/>
      <c r="I2" s="19"/>
      <c r="J2" s="19"/>
      <c r="K2" s="19"/>
      <c r="L2" s="19"/>
      <c r="M2" s="19"/>
      <c r="N2" s="19"/>
      <c r="O2" s="19"/>
      <c r="P2" s="19"/>
    </row>
    <row r="3" spans="1:17" ht="39" customHeight="1" thickBot="1" x14ac:dyDescent="0.3">
      <c r="A3" s="209"/>
      <c r="F3" s="12"/>
    </row>
    <row r="4" spans="1:17" ht="25.5" customHeight="1" thickTop="1" thickBot="1" x14ac:dyDescent="0.3">
      <c r="A4" s="209"/>
      <c r="C4" s="169" t="s">
        <v>174</v>
      </c>
      <c r="D4" s="170" t="s">
        <v>41</v>
      </c>
      <c r="E4" s="170" t="s">
        <v>42</v>
      </c>
      <c r="F4" s="170" t="s">
        <v>43</v>
      </c>
      <c r="G4" s="170" t="s">
        <v>44</v>
      </c>
      <c r="H4" s="170" t="s">
        <v>45</v>
      </c>
      <c r="I4" s="170" t="s">
        <v>46</v>
      </c>
      <c r="J4" s="170" t="s">
        <v>47</v>
      </c>
      <c r="K4" s="170" t="s">
        <v>48</v>
      </c>
      <c r="L4" s="170" t="s">
        <v>49</v>
      </c>
      <c r="M4" s="170" t="s">
        <v>50</v>
      </c>
      <c r="N4" s="170" t="s">
        <v>51</v>
      </c>
      <c r="O4" s="170" t="s">
        <v>52</v>
      </c>
      <c r="P4" s="170" t="s">
        <v>53</v>
      </c>
    </row>
    <row r="5" spans="1:17" ht="6" customHeight="1" thickTop="1" thickBot="1" x14ac:dyDescent="0.3">
      <c r="A5" s="209"/>
      <c r="C5" s="9"/>
      <c r="D5" s="10"/>
      <c r="E5" s="9"/>
      <c r="F5" s="9"/>
      <c r="G5" s="9"/>
      <c r="H5" s="9"/>
      <c r="I5" s="10"/>
      <c r="J5" s="10"/>
      <c r="K5" s="10"/>
      <c r="L5" s="10"/>
      <c r="M5" s="10"/>
      <c r="N5" s="10"/>
      <c r="O5" s="10"/>
      <c r="P5" s="10"/>
    </row>
    <row r="6" spans="1:17" ht="36.75" customHeight="1" thickTop="1" thickBot="1" x14ac:dyDescent="0.3">
      <c r="A6" s="209"/>
      <c r="C6" s="171" t="s">
        <v>54</v>
      </c>
      <c r="D6" s="45">
        <f>Jan!Q5</f>
        <v>10000</v>
      </c>
      <c r="E6" s="45">
        <f>D10</f>
        <v>10600.150000000009</v>
      </c>
      <c r="F6" s="45">
        <f>E10</f>
        <v>10600.150000000009</v>
      </c>
      <c r="G6" s="45">
        <f t="shared" ref="G6:O6" si="0">F10</f>
        <v>10600.150000000009</v>
      </c>
      <c r="H6" s="45">
        <f t="shared" si="0"/>
        <v>10600.150000000009</v>
      </c>
      <c r="I6" s="45">
        <f t="shared" si="0"/>
        <v>10600.150000000009</v>
      </c>
      <c r="J6" s="45">
        <f t="shared" si="0"/>
        <v>10600.150000000009</v>
      </c>
      <c r="K6" s="45">
        <f t="shared" si="0"/>
        <v>10600.150000000009</v>
      </c>
      <c r="L6" s="45">
        <f t="shared" si="0"/>
        <v>10600.150000000009</v>
      </c>
      <c r="M6" s="45">
        <f t="shared" si="0"/>
        <v>10600.150000000009</v>
      </c>
      <c r="N6" s="45">
        <f t="shared" si="0"/>
        <v>10600.150000000009</v>
      </c>
      <c r="O6" s="45">
        <f t="shared" si="0"/>
        <v>10600.150000000009</v>
      </c>
      <c r="P6" s="77"/>
    </row>
    <row r="7" spans="1:17" ht="36.75" customHeight="1" thickTop="1" thickBot="1" x14ac:dyDescent="0.3">
      <c r="A7" s="209"/>
      <c r="C7" s="171" t="s">
        <v>55</v>
      </c>
      <c r="D7" s="45">
        <f>SUMIFS(Jan!$J$5:$J$586,Jan!$V$5:$V$586,"Receita",Jan!$L$5:$L$586,"Pago")</f>
        <v>26272.97</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26272.97</v>
      </c>
    </row>
    <row r="8" spans="1:17" ht="36.75" customHeight="1" thickTop="1" thickBot="1" x14ac:dyDescent="0.3">
      <c r="A8" s="209"/>
      <c r="C8" s="171" t="s">
        <v>56</v>
      </c>
      <c r="D8" s="45">
        <f>SUMIFS(Jan!$K$5:$K$586,Jan!$V$5:$V$586,"Despesa",Jan!$L$5:$L$586,"Pago")</f>
        <v>25672.819999999992</v>
      </c>
      <c r="E8" s="45">
        <f>SUMIFS(Fev!$K$5:$K$605,Fev!$V$5:$V$605,"Despesa",Fev!$L$5:$L$605,"Pago")</f>
        <v>0</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25672.819999999992</v>
      </c>
    </row>
    <row r="9" spans="1:17" ht="36.75" customHeight="1" thickTop="1" thickBot="1" x14ac:dyDescent="0.3">
      <c r="A9" s="209"/>
      <c r="C9" s="171" t="s">
        <v>57</v>
      </c>
      <c r="D9" s="45">
        <f t="shared" ref="D9:P9" si="1">D7-D8</f>
        <v>600.15000000000873</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600.15000000000873</v>
      </c>
    </row>
    <row r="10" spans="1:17" ht="36.75" customHeight="1" thickTop="1" thickBot="1" x14ac:dyDescent="0.3">
      <c r="A10" s="209"/>
      <c r="C10" s="171" t="s">
        <v>39</v>
      </c>
      <c r="D10" s="45">
        <f t="shared" ref="D10:N10" si="2">D9+D6</f>
        <v>10600.150000000009</v>
      </c>
      <c r="E10" s="45">
        <f t="shared" si="2"/>
        <v>10600.150000000009</v>
      </c>
      <c r="F10" s="45">
        <f t="shared" si="2"/>
        <v>10600.150000000009</v>
      </c>
      <c r="G10" s="45">
        <f t="shared" si="2"/>
        <v>10600.150000000009</v>
      </c>
      <c r="H10" s="45">
        <f t="shared" si="2"/>
        <v>10600.150000000009</v>
      </c>
      <c r="I10" s="45">
        <f t="shared" si="2"/>
        <v>10600.150000000009</v>
      </c>
      <c r="J10" s="45">
        <f t="shared" si="2"/>
        <v>10600.150000000009</v>
      </c>
      <c r="K10" s="45">
        <f t="shared" si="2"/>
        <v>10600.150000000009</v>
      </c>
      <c r="L10" s="45">
        <f t="shared" si="2"/>
        <v>10600.150000000009</v>
      </c>
      <c r="M10" s="45">
        <f t="shared" si="2"/>
        <v>10600.150000000009</v>
      </c>
      <c r="N10" s="45">
        <f t="shared" si="2"/>
        <v>10600.150000000009</v>
      </c>
      <c r="O10" s="45">
        <f>O9+O6</f>
        <v>10600.150000000009</v>
      </c>
      <c r="P10" s="45">
        <f>O10</f>
        <v>10600.150000000009</v>
      </c>
    </row>
    <row r="11" spans="1:17" ht="36.75" customHeight="1" thickTop="1" thickBot="1" x14ac:dyDescent="0.3">
      <c r="A11" s="209"/>
      <c r="C11" s="171" t="s">
        <v>58</v>
      </c>
      <c r="D11" s="50">
        <f>IF(ISERR(D9/D7),0,D9/D7)</f>
        <v>2.2842868545124847E-2</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2.2842868545124847E-2</v>
      </c>
    </row>
    <row r="12" spans="1:17" s="1" customFormat="1" ht="9" customHeight="1" thickTop="1" x14ac:dyDescent="0.25">
      <c r="A12" s="209"/>
      <c r="B12"/>
      <c r="C12" s="9"/>
      <c r="E12" s="11"/>
      <c r="F12" s="11"/>
      <c r="G12" s="11"/>
      <c r="H12" s="11"/>
    </row>
    <row r="13" spans="1:17" s="1" customFormat="1" ht="36" customHeight="1" x14ac:dyDescent="0.35">
      <c r="A13" s="209"/>
      <c r="B13"/>
      <c r="C13" s="33" t="s">
        <v>59</v>
      </c>
      <c r="E13" s="11"/>
      <c r="F13" s="11"/>
      <c r="G13" s="11"/>
      <c r="H13" s="11"/>
    </row>
    <row r="14" spans="1:17" ht="39.75" customHeight="1" thickBot="1" x14ac:dyDescent="0.3">
      <c r="A14" s="209"/>
      <c r="C14" s="251" t="s">
        <v>132</v>
      </c>
      <c r="D14" s="251"/>
      <c r="E14" s="251"/>
      <c r="F14" s="251"/>
      <c r="G14" s="251"/>
      <c r="H14" s="251"/>
      <c r="I14" s="251"/>
      <c r="J14" s="251"/>
      <c r="K14" s="251"/>
      <c r="L14" s="251"/>
      <c r="M14" s="251"/>
    </row>
    <row r="15" spans="1:17" ht="33" customHeight="1" thickTop="1" thickBot="1" x14ac:dyDescent="0.3">
      <c r="A15" s="209"/>
      <c r="C15" s="31" t="s">
        <v>60</v>
      </c>
      <c r="D15" s="46">
        <f>SUMIFS(Jan!$J$5:$J$586,Jan!$V$5:$V$586,"Receita",Jan!$L$5:$L$586,"Não Pago")</f>
        <v>2.1</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2.1</v>
      </c>
    </row>
    <row r="16" spans="1:17" ht="33" customHeight="1" thickTop="1" thickBot="1" x14ac:dyDescent="0.3">
      <c r="A16" s="209"/>
      <c r="C16" s="32" t="s">
        <v>61</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09"/>
      <c r="C17" s="16" t="s">
        <v>62</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5" sqref="C5"/>
    </sheetView>
  </sheetViews>
  <sheetFormatPr defaultColWidth="0" defaultRowHeight="15" zeroHeight="1" x14ac:dyDescent="0.25"/>
  <cols>
    <col min="1" max="1" width="27.42578125" style="214"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09"/>
      <c r="B1" s="89"/>
      <c r="C1" s="262"/>
      <c r="D1" s="262"/>
      <c r="E1" s="262"/>
      <c r="F1" s="262"/>
      <c r="G1" s="262"/>
      <c r="H1" s="262"/>
      <c r="I1" s="262"/>
      <c r="J1" s="262"/>
      <c r="K1" s="262"/>
      <c r="L1" s="262"/>
      <c r="M1" s="262"/>
      <c r="N1" s="262"/>
      <c r="O1" s="262"/>
      <c r="P1" s="262"/>
      <c r="Q1" s="262"/>
      <c r="R1" s="262"/>
    </row>
    <row r="2" spans="1:18" s="18" customFormat="1" ht="37.5" hidden="1" customHeight="1" x14ac:dyDescent="0.25">
      <c r="A2" s="209"/>
      <c r="B2" s="89"/>
      <c r="C2" s="19"/>
      <c r="D2" s="19"/>
      <c r="E2" s="19"/>
      <c r="F2" s="19"/>
      <c r="G2" s="19"/>
      <c r="H2" s="19"/>
      <c r="I2" s="19"/>
      <c r="J2" s="19"/>
      <c r="K2" s="19"/>
      <c r="L2" s="19"/>
      <c r="M2" s="19"/>
      <c r="N2" s="19"/>
      <c r="O2" s="19"/>
      <c r="P2" s="19"/>
    </row>
    <row r="3" spans="1:18" ht="39" customHeight="1" thickBot="1" x14ac:dyDescent="0.3">
      <c r="A3" s="209"/>
      <c r="G3" s="12"/>
    </row>
    <row r="4" spans="1:18" ht="25.5" customHeight="1" thickTop="1" thickBot="1" x14ac:dyDescent="0.3">
      <c r="A4" s="209"/>
      <c r="B4" s="61">
        <v>1</v>
      </c>
      <c r="C4" s="286" t="s">
        <v>173</v>
      </c>
      <c r="D4" s="286"/>
      <c r="E4" s="170" t="s">
        <v>134</v>
      </c>
      <c r="F4" s="170" t="s">
        <v>40</v>
      </c>
      <c r="G4" s="170" t="s">
        <v>135</v>
      </c>
      <c r="H4" s="170" t="s">
        <v>130</v>
      </c>
      <c r="I4" s="170" t="s">
        <v>136</v>
      </c>
      <c r="J4" s="170" t="s">
        <v>131</v>
      </c>
      <c r="K4" s="170" t="s">
        <v>137</v>
      </c>
      <c r="L4" s="170" t="s">
        <v>138</v>
      </c>
      <c r="M4" s="170" t="s">
        <v>139</v>
      </c>
      <c r="N4" s="170" t="s">
        <v>140</v>
      </c>
      <c r="O4" s="170" t="s">
        <v>141</v>
      </c>
      <c r="P4" s="170" t="s">
        <v>142</v>
      </c>
      <c r="Q4" s="170" t="s">
        <v>53</v>
      </c>
    </row>
    <row r="5" spans="1:18" ht="6" customHeight="1" thickTop="1" thickBot="1" x14ac:dyDescent="0.3">
      <c r="A5" s="209"/>
      <c r="B5" s="61">
        <v>2</v>
      </c>
      <c r="C5" s="14"/>
      <c r="D5" s="9"/>
      <c r="E5" s="10"/>
      <c r="F5" s="9"/>
      <c r="G5" s="9"/>
      <c r="H5" s="9"/>
      <c r="I5" s="9"/>
      <c r="J5" s="10"/>
      <c r="K5" s="10"/>
      <c r="L5" s="10"/>
      <c r="M5" s="10"/>
      <c r="N5" s="10"/>
      <c r="O5" s="10"/>
      <c r="P5" s="10"/>
      <c r="Q5" s="10"/>
    </row>
    <row r="6" spans="1:18" ht="30" customHeight="1" thickTop="1" thickBot="1" x14ac:dyDescent="0.3">
      <c r="A6" s="209"/>
      <c r="B6" s="61">
        <v>3</v>
      </c>
      <c r="C6" s="288" t="s">
        <v>67</v>
      </c>
      <c r="D6" s="288"/>
      <c r="E6" s="45">
        <f>E16</f>
        <v>12165.43</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12165.43</v>
      </c>
    </row>
    <row r="7" spans="1:18" ht="30" customHeight="1" thickTop="1" thickBot="1" x14ac:dyDescent="0.3">
      <c r="A7" s="209"/>
      <c r="B7" s="61">
        <v>4</v>
      </c>
      <c r="C7" s="288" t="s">
        <v>63</v>
      </c>
      <c r="D7" s="288"/>
      <c r="E7" s="47">
        <f>E219</f>
        <v>1350.5</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1350.5</v>
      </c>
    </row>
    <row r="8" spans="1:18" ht="30" customHeight="1" thickTop="1" thickBot="1" x14ac:dyDescent="0.3">
      <c r="A8" s="209"/>
      <c r="B8" s="61">
        <v>5</v>
      </c>
      <c r="C8" s="288" t="s">
        <v>64</v>
      </c>
      <c r="D8" s="288"/>
      <c r="E8" s="47">
        <f>E6-E7</f>
        <v>10814.93</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10814.93</v>
      </c>
    </row>
    <row r="9" spans="1:18" ht="30" customHeight="1" thickTop="1" thickBot="1" x14ac:dyDescent="0.3">
      <c r="A9" s="209"/>
      <c r="B9" s="61">
        <v>6</v>
      </c>
      <c r="C9" s="288" t="s">
        <v>65</v>
      </c>
      <c r="D9" s="288"/>
      <c r="E9" s="47">
        <f>E424</f>
        <v>10708.02</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10708.02</v>
      </c>
    </row>
    <row r="10" spans="1:18" ht="30" customHeight="1" thickTop="1" thickBot="1" x14ac:dyDescent="0.3">
      <c r="A10" s="209"/>
      <c r="B10" s="61">
        <v>7</v>
      </c>
      <c r="C10" s="288" t="s">
        <v>175</v>
      </c>
      <c r="D10" s="288"/>
      <c r="E10" s="47">
        <f>E727</f>
        <v>12320.92</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12320.92</v>
      </c>
    </row>
    <row r="11" spans="1:18" ht="30" customHeight="1" thickTop="1" thickBot="1" x14ac:dyDescent="0.3">
      <c r="A11" s="209"/>
      <c r="B11" s="61">
        <v>8</v>
      </c>
      <c r="C11" s="288" t="s">
        <v>38</v>
      </c>
      <c r="D11" s="288"/>
      <c r="E11" s="48">
        <f>E930</f>
        <v>2480.2399999999998</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2480.2399999999998</v>
      </c>
    </row>
    <row r="12" spans="1:18" ht="30" customHeight="1" thickTop="1" thickBot="1" x14ac:dyDescent="0.3">
      <c r="A12" s="209"/>
      <c r="B12" s="61">
        <v>9</v>
      </c>
      <c r="C12" s="289" t="s">
        <v>68</v>
      </c>
      <c r="D12" s="290"/>
      <c r="E12" s="48">
        <f>E8-E9+E10-E11</f>
        <v>9947.59</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9947.59</v>
      </c>
    </row>
    <row r="13" spans="1:18" ht="30" customHeight="1" thickTop="1" thickBot="1" x14ac:dyDescent="0.3">
      <c r="A13" s="209"/>
      <c r="B13" s="61">
        <v>10</v>
      </c>
      <c r="C13" s="288" t="s">
        <v>179</v>
      </c>
      <c r="D13" s="288"/>
      <c r="E13" s="45">
        <f>E1033</f>
        <v>625.51</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625.51</v>
      </c>
    </row>
    <row r="14" spans="1:18" ht="30" customHeight="1" thickTop="1" thickBot="1" x14ac:dyDescent="0.3">
      <c r="A14" s="209"/>
      <c r="B14" s="61">
        <v>11</v>
      </c>
      <c r="C14" s="288" t="s">
        <v>211</v>
      </c>
      <c r="D14" s="288"/>
      <c r="E14" s="45">
        <f>E6-E9</f>
        <v>1457.4099999999999</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1457.4099999999999</v>
      </c>
    </row>
    <row r="15" spans="1:18" ht="43.5" customHeight="1" thickTop="1" thickBot="1" x14ac:dyDescent="0.3">
      <c r="A15" s="209"/>
      <c r="B15" s="61">
        <v>12</v>
      </c>
      <c r="C15" s="287" t="s">
        <v>69</v>
      </c>
      <c r="D15" s="287"/>
      <c r="E15" s="287"/>
      <c r="F15" s="287"/>
      <c r="G15" s="287"/>
      <c r="H15" s="287"/>
      <c r="I15" s="67"/>
      <c r="J15" s="67"/>
      <c r="K15" s="67"/>
      <c r="L15" s="67"/>
      <c r="M15" s="67"/>
      <c r="N15" s="67"/>
      <c r="O15" s="67"/>
      <c r="P15" s="67"/>
      <c r="Q15" s="68"/>
    </row>
    <row r="16" spans="1:18" ht="33.75" customHeight="1" thickTop="1" thickBot="1" x14ac:dyDescent="0.3">
      <c r="A16" s="209"/>
      <c r="B16" s="61">
        <v>13</v>
      </c>
      <c r="C16" s="286" t="s">
        <v>67</v>
      </c>
      <c r="D16" s="286"/>
      <c r="E16" s="172">
        <f>E18+E118</f>
        <v>12165.43</v>
      </c>
      <c r="F16" s="172">
        <f t="shared" ref="F16:Q16" si="9">F18+F118</f>
        <v>0</v>
      </c>
      <c r="G16" s="172">
        <f t="shared" si="9"/>
        <v>0</v>
      </c>
      <c r="H16" s="172">
        <f t="shared" si="9"/>
        <v>0</v>
      </c>
      <c r="I16" s="172">
        <f t="shared" si="9"/>
        <v>0</v>
      </c>
      <c r="J16" s="172">
        <f t="shared" si="9"/>
        <v>0</v>
      </c>
      <c r="K16" s="172">
        <f t="shared" si="9"/>
        <v>0</v>
      </c>
      <c r="L16" s="172">
        <f t="shared" si="9"/>
        <v>0</v>
      </c>
      <c r="M16" s="172">
        <f t="shared" si="9"/>
        <v>0</v>
      </c>
      <c r="N16" s="172">
        <f t="shared" si="9"/>
        <v>0</v>
      </c>
      <c r="O16" s="172">
        <f t="shared" si="9"/>
        <v>0</v>
      </c>
      <c r="P16" s="172">
        <f t="shared" si="9"/>
        <v>0</v>
      </c>
      <c r="Q16" s="172">
        <f t="shared" si="9"/>
        <v>12165.43</v>
      </c>
    </row>
    <row r="17" spans="1:17" ht="12.75" customHeight="1" thickTop="1" thickBot="1" x14ac:dyDescent="0.3">
      <c r="A17" s="209"/>
      <c r="B17" s="61">
        <v>14</v>
      </c>
      <c r="C17" s="36"/>
      <c r="D17" s="36"/>
      <c r="E17" s="69"/>
      <c r="F17" s="69"/>
      <c r="G17" s="69"/>
      <c r="H17" s="69"/>
      <c r="I17" s="70"/>
      <c r="J17" s="70"/>
      <c r="K17" s="70"/>
      <c r="L17" s="70"/>
      <c r="M17" s="70"/>
      <c r="N17" s="70"/>
      <c r="O17" s="70"/>
      <c r="P17" s="70"/>
      <c r="Q17" s="70"/>
    </row>
    <row r="18" spans="1:17" ht="33.75" customHeight="1" thickTop="1" thickBot="1" x14ac:dyDescent="0.3">
      <c r="A18" s="209"/>
      <c r="B18" s="61">
        <v>15</v>
      </c>
      <c r="C18" s="173" t="str">
        <f>'PC Receitas'!C4</f>
        <v>4.1</v>
      </c>
      <c r="D18" s="174" t="str">
        <f>VLOOKUP(C18,'PC Receitas'!C4:D103,2,FALSE)</f>
        <v>RECEITAS COM PRODUTO</v>
      </c>
      <c r="E18" s="175">
        <f t="shared" ref="E18:Q18" si="10">SUM(E19:E117)</f>
        <v>12165.43</v>
      </c>
      <c r="F18" s="175">
        <f t="shared" si="10"/>
        <v>0</v>
      </c>
      <c r="G18" s="175">
        <f t="shared" si="10"/>
        <v>0</v>
      </c>
      <c r="H18" s="175">
        <f t="shared" si="10"/>
        <v>0</v>
      </c>
      <c r="I18" s="175">
        <f t="shared" si="10"/>
        <v>0</v>
      </c>
      <c r="J18" s="175">
        <f t="shared" si="10"/>
        <v>0</v>
      </c>
      <c r="K18" s="175">
        <f t="shared" si="10"/>
        <v>0</v>
      </c>
      <c r="L18" s="175">
        <f t="shared" si="10"/>
        <v>0</v>
      </c>
      <c r="M18" s="175">
        <f t="shared" si="10"/>
        <v>0</v>
      </c>
      <c r="N18" s="175">
        <f t="shared" si="10"/>
        <v>0</v>
      </c>
      <c r="O18" s="175">
        <f t="shared" si="10"/>
        <v>0</v>
      </c>
      <c r="P18" s="175">
        <f t="shared" si="10"/>
        <v>0</v>
      </c>
      <c r="Q18" s="175">
        <f t="shared" si="10"/>
        <v>12165.43</v>
      </c>
    </row>
    <row r="19" spans="1:17" ht="28.5" customHeight="1" thickTop="1" thickBot="1" x14ac:dyDescent="0.3">
      <c r="A19" s="209"/>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09"/>
      <c r="B20" s="61">
        <v>17</v>
      </c>
      <c r="C20" s="34" t="str">
        <f>'PC Receitas'!C6</f>
        <v>4.1.2</v>
      </c>
      <c r="D20" s="35" t="str">
        <f>IFERROR(VLOOKUP(C20,'PC Receitas'!$C$4:$D$103,2,FALSE),"")</f>
        <v>PRODUTOS INDUST A VISTA</v>
      </c>
      <c r="E20" s="47">
        <f>SUMIFS(Jan!$J$5:$J$586,Jan!$V$5:$V$586,"Receita",Jan!$G$5:$G$586,DRE!$D20)</f>
        <v>2598</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2598</v>
      </c>
    </row>
    <row r="21" spans="1:17" ht="28.5" customHeight="1" thickTop="1" thickBot="1" x14ac:dyDescent="0.3">
      <c r="A21" s="209"/>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9567.43</v>
      </c>
    </row>
    <row r="22" spans="1:17" ht="28.5" customHeight="1" thickTop="1" thickBot="1" x14ac:dyDescent="0.3">
      <c r="A22" s="209"/>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09"/>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09"/>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09"/>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09"/>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09"/>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09"/>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09"/>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09"/>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09"/>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09"/>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09"/>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09"/>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09"/>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09"/>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09"/>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09"/>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09"/>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09"/>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09"/>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09"/>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09"/>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09"/>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09"/>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09"/>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09"/>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09"/>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09"/>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09"/>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09"/>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09"/>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09"/>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09"/>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09"/>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09"/>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09"/>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09"/>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09"/>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09"/>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09"/>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09"/>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09"/>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09"/>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09"/>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09"/>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09"/>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09"/>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09"/>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09"/>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09"/>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09"/>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09"/>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09"/>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09"/>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09"/>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09"/>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09"/>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09"/>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09"/>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09"/>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09"/>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09"/>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09"/>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09"/>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09"/>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09"/>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09"/>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09"/>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09"/>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09"/>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09"/>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09"/>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09"/>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09"/>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09"/>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09"/>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09"/>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09"/>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09"/>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09"/>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09"/>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09"/>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09"/>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09"/>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09"/>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09"/>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09"/>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09"/>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09"/>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09"/>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09"/>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09"/>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09"/>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09"/>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09"/>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09"/>
      <c r="B117" s="61">
        <v>114</v>
      </c>
      <c r="C117" s="34">
        <f>'PC Receitas'!C103</f>
        <v>9999</v>
      </c>
      <c r="D117" s="35" t="str">
        <f>IFERROR(VLOOKUP(C117,'PC Receitas'!$C$4:$D$103,2,FALSE),"")</f>
        <v>-</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09"/>
      <c r="B118" s="61">
        <v>115</v>
      </c>
      <c r="C118" s="34" t="str">
        <f>'PC Receitas'!C104</f>
        <v>4.1.99</v>
      </c>
      <c r="D118" s="35" t="str">
        <f>IFERROR(VLOOKUP(C118,'PC Receitas'!$C$4:$D$103,2,FALSE),"")</f>
        <v/>
      </c>
      <c r="E118" s="175">
        <f t="shared" ref="E118:Q118" si="13">SUM(E119:E217)</f>
        <v>0</v>
      </c>
      <c r="F118" s="175">
        <f t="shared" si="13"/>
        <v>0</v>
      </c>
      <c r="G118" s="175">
        <f t="shared" si="13"/>
        <v>0</v>
      </c>
      <c r="H118" s="175">
        <f t="shared" si="13"/>
        <v>0</v>
      </c>
      <c r="I118" s="175">
        <f t="shared" si="13"/>
        <v>0</v>
      </c>
      <c r="J118" s="175">
        <f t="shared" si="13"/>
        <v>0</v>
      </c>
      <c r="K118" s="175">
        <f t="shared" si="13"/>
        <v>0</v>
      </c>
      <c r="L118" s="175">
        <f t="shared" si="13"/>
        <v>0</v>
      </c>
      <c r="M118" s="175">
        <f t="shared" si="13"/>
        <v>0</v>
      </c>
      <c r="N118" s="175">
        <f t="shared" si="13"/>
        <v>0</v>
      </c>
      <c r="O118" s="175">
        <f t="shared" si="13"/>
        <v>0</v>
      </c>
      <c r="P118" s="175">
        <f t="shared" si="13"/>
        <v>0</v>
      </c>
      <c r="Q118" s="175">
        <f t="shared" si="13"/>
        <v>0</v>
      </c>
    </row>
    <row r="119" spans="1:17" ht="28.5" customHeight="1" thickTop="1" thickBot="1" x14ac:dyDescent="0.3">
      <c r="A119" s="209"/>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09"/>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09"/>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09"/>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09"/>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09"/>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09"/>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09"/>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09"/>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09"/>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09"/>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09"/>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09"/>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09"/>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09"/>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09"/>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09"/>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09"/>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09"/>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09"/>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09"/>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09"/>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09"/>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09"/>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09"/>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09"/>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09"/>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09"/>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09"/>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09"/>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09"/>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09"/>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09"/>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09"/>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09"/>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09"/>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09"/>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09"/>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09"/>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09"/>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09"/>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09"/>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09"/>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09"/>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09"/>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09"/>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09"/>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09"/>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09"/>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09"/>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09"/>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09"/>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09"/>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09"/>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09"/>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09"/>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09"/>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09"/>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09"/>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09"/>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09"/>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09"/>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09"/>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09"/>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09"/>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09"/>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09"/>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09"/>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09"/>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09"/>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09"/>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09"/>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09"/>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09"/>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09"/>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09"/>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09"/>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09"/>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09"/>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09"/>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09"/>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09"/>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09"/>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09"/>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09"/>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09"/>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09"/>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09"/>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09"/>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09"/>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09"/>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09"/>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09"/>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09"/>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09"/>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09"/>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09"/>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09"/>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09"/>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09"/>
      <c r="B218" s="61">
        <v>215</v>
      </c>
      <c r="E218" s="71"/>
      <c r="F218" s="71"/>
      <c r="G218" s="71"/>
      <c r="H218" s="71"/>
      <c r="I218" s="71"/>
      <c r="J218" s="71"/>
      <c r="K218" s="71"/>
      <c r="L218" s="71"/>
      <c r="M218" s="71"/>
      <c r="N218" s="71"/>
      <c r="O218" s="71"/>
      <c r="P218" s="71"/>
      <c r="Q218" s="71"/>
    </row>
    <row r="219" spans="1:17" ht="33.75" customHeight="1" thickTop="1" thickBot="1" x14ac:dyDescent="0.3">
      <c r="A219" s="209"/>
      <c r="B219" s="61">
        <v>216</v>
      </c>
      <c r="C219" s="286" t="s">
        <v>63</v>
      </c>
      <c r="D219" s="286"/>
      <c r="E219" s="172">
        <f>E221+E321</f>
        <v>1350.5</v>
      </c>
      <c r="F219" s="172">
        <f t="shared" ref="F219:Q219" si="16">F221+F321</f>
        <v>0</v>
      </c>
      <c r="G219" s="172">
        <f t="shared" si="16"/>
        <v>0</v>
      </c>
      <c r="H219" s="172">
        <f t="shared" si="16"/>
        <v>0</v>
      </c>
      <c r="I219" s="172">
        <f t="shared" si="16"/>
        <v>0</v>
      </c>
      <c r="J219" s="172">
        <f t="shared" si="16"/>
        <v>0</v>
      </c>
      <c r="K219" s="172">
        <f t="shared" si="16"/>
        <v>0</v>
      </c>
      <c r="L219" s="172">
        <f t="shared" si="16"/>
        <v>0</v>
      </c>
      <c r="M219" s="172">
        <f t="shared" si="16"/>
        <v>0</v>
      </c>
      <c r="N219" s="172">
        <f t="shared" si="16"/>
        <v>0</v>
      </c>
      <c r="O219" s="172">
        <f t="shared" si="16"/>
        <v>0</v>
      </c>
      <c r="P219" s="172">
        <f t="shared" si="16"/>
        <v>0</v>
      </c>
      <c r="Q219" s="172">
        <f t="shared" si="16"/>
        <v>1350.5</v>
      </c>
    </row>
    <row r="220" spans="1:17" ht="12.75" customHeight="1" thickTop="1" thickBot="1" x14ac:dyDescent="0.3">
      <c r="A220" s="209"/>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09"/>
      <c r="B221" s="61">
        <v>218</v>
      </c>
      <c r="C221" s="173" t="str">
        <f>'PC Despesas'!C$4</f>
        <v>5.1</v>
      </c>
      <c r="D221" s="174" t="str">
        <f>VLOOKUP(C221,'PC Despesas'!$C$4:$D$103,2,FALSE)</f>
        <v>DESPESAS COM PRODUTOS</v>
      </c>
      <c r="E221" s="175">
        <f t="shared" ref="E221:Q221" si="17">SUM(E222:E320)</f>
        <v>0</v>
      </c>
      <c r="F221" s="175">
        <f t="shared" si="17"/>
        <v>0</v>
      </c>
      <c r="G221" s="175">
        <f t="shared" si="17"/>
        <v>0</v>
      </c>
      <c r="H221" s="175">
        <f t="shared" si="17"/>
        <v>0</v>
      </c>
      <c r="I221" s="175">
        <f t="shared" si="17"/>
        <v>0</v>
      </c>
      <c r="J221" s="175">
        <f t="shared" si="17"/>
        <v>0</v>
      </c>
      <c r="K221" s="175">
        <f t="shared" si="17"/>
        <v>0</v>
      </c>
      <c r="L221" s="175">
        <f t="shared" si="17"/>
        <v>0</v>
      </c>
      <c r="M221" s="175">
        <f t="shared" si="17"/>
        <v>0</v>
      </c>
      <c r="N221" s="175">
        <f t="shared" si="17"/>
        <v>0</v>
      </c>
      <c r="O221" s="175">
        <f t="shared" si="17"/>
        <v>0</v>
      </c>
      <c r="P221" s="175">
        <f t="shared" si="17"/>
        <v>0</v>
      </c>
      <c r="Q221" s="175">
        <f t="shared" si="17"/>
        <v>0</v>
      </c>
    </row>
    <row r="222" spans="1:17" ht="28.5" customHeight="1" thickTop="1" thickBot="1" x14ac:dyDescent="0.3">
      <c r="A222" s="209"/>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09"/>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09"/>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09"/>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09"/>
      <c r="B226" s="61">
        <v>223</v>
      </c>
      <c r="C226" s="34">
        <f>'PC Despesas'!C103</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09"/>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09"/>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09"/>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09"/>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09"/>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09"/>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09"/>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09"/>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09"/>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09"/>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09"/>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09"/>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09"/>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09"/>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09"/>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09"/>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09"/>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09"/>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09"/>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09"/>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09"/>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09"/>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09"/>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09"/>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09"/>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09"/>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09"/>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09"/>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09"/>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09"/>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09"/>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09"/>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09"/>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09"/>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09"/>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09"/>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09"/>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09"/>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09"/>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09"/>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09"/>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09"/>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09"/>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09"/>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09"/>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09"/>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09"/>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09"/>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09"/>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09"/>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09"/>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09"/>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09"/>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09"/>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09"/>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09"/>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09"/>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09"/>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09"/>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09"/>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09"/>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09"/>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09"/>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09"/>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09"/>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09"/>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09"/>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09"/>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09"/>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09"/>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09"/>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09"/>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09"/>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09"/>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09"/>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09"/>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09"/>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09"/>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09"/>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09"/>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09"/>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09"/>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09"/>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09"/>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09"/>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09"/>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09"/>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09"/>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09"/>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09"/>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09"/>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09"/>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09"/>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09"/>
      <c r="B320" s="61">
        <v>317</v>
      </c>
      <c r="C320" s="34">
        <f>'PC Despesas'!C103</f>
        <v>9999</v>
      </c>
      <c r="D320" s="35" t="str">
        <f>IFERROR(VLOOKUP(C320,'PC Despesas'!$C$4:$D$103,2,FALSE),"")</f>
        <v>-</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09"/>
      <c r="B321" s="61">
        <v>318</v>
      </c>
      <c r="C321" s="173" t="str">
        <f>'PC Despesas'!F$4</f>
        <v>5.2</v>
      </c>
      <c r="D321" s="174" t="str">
        <f>VLOOKUP(C321,'PC Despesas'!$F$4:$G$103,2,FALSE)</f>
        <v>DESPESAS COM SERVIÇOS</v>
      </c>
      <c r="E321" s="175">
        <f t="shared" ref="E321:Q321" si="20">SUM(E322:E420)</f>
        <v>1350.5</v>
      </c>
      <c r="F321" s="175">
        <f t="shared" si="20"/>
        <v>0</v>
      </c>
      <c r="G321" s="175">
        <f t="shared" si="20"/>
        <v>0</v>
      </c>
      <c r="H321" s="175">
        <f t="shared" si="20"/>
        <v>0</v>
      </c>
      <c r="I321" s="175">
        <f t="shared" si="20"/>
        <v>0</v>
      </c>
      <c r="J321" s="175">
        <f t="shared" si="20"/>
        <v>0</v>
      </c>
      <c r="K321" s="175">
        <f t="shared" si="20"/>
        <v>0</v>
      </c>
      <c r="L321" s="175">
        <f t="shared" si="20"/>
        <v>0</v>
      </c>
      <c r="M321" s="175">
        <f t="shared" si="20"/>
        <v>0</v>
      </c>
      <c r="N321" s="175">
        <f t="shared" si="20"/>
        <v>0</v>
      </c>
      <c r="O321" s="175">
        <f t="shared" si="20"/>
        <v>0</v>
      </c>
      <c r="P321" s="175">
        <f t="shared" si="20"/>
        <v>0</v>
      </c>
      <c r="Q321" s="175">
        <f t="shared" si="20"/>
        <v>1350.5</v>
      </c>
    </row>
    <row r="322" spans="1:17" ht="28.5" customHeight="1" thickTop="1" thickBot="1" x14ac:dyDescent="0.3">
      <c r="A322" s="209"/>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09"/>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09"/>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09"/>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09"/>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09"/>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09"/>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09"/>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09"/>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09"/>
      <c r="B331" s="61">
        <v>328</v>
      </c>
      <c r="C331" s="34" t="str">
        <f>'PC Despesas'!F14</f>
        <v>5.2.4</v>
      </c>
      <c r="D331" s="35" t="str">
        <f>IFERROR(VLOOKUP(C331,'PC Despesas'!$F$4:$G$103,2,FALSE),"")</f>
        <v>FGTS</v>
      </c>
      <c r="E331" s="47">
        <f>SUMIFS(Jan!$K$5:$K$586,Jan!$V$5:$V$586,"Despesa",Jan!$G$5:$G$586,DRE!$D331)</f>
        <v>1350.5</v>
      </c>
      <c r="F331" s="47">
        <f>SUMIFS(Fev!$K$5:$K$605,Fev!$V$5:$V$605,"Despesa",Fev!$G$5:$G$605,DRE!$D331)</f>
        <v>0</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1350.5</v>
      </c>
    </row>
    <row r="332" spans="1:17" ht="28.5" customHeight="1" thickTop="1" thickBot="1" x14ac:dyDescent="0.3">
      <c r="A332" s="209"/>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09"/>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09"/>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09"/>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09"/>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09"/>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09"/>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09"/>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09"/>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09"/>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09"/>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09"/>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09"/>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09"/>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09"/>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09"/>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09"/>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09"/>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09"/>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09"/>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09"/>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09"/>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09"/>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09"/>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09"/>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09"/>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09"/>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09"/>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09"/>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09"/>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09"/>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09"/>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09"/>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09"/>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09"/>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09"/>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09"/>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09"/>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09"/>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09"/>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09"/>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09"/>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09"/>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09"/>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09"/>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09"/>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09"/>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09"/>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09"/>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09"/>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09"/>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09"/>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09"/>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09"/>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09"/>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09"/>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09"/>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09"/>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09"/>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09"/>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09"/>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09"/>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09"/>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09"/>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09"/>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09"/>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09"/>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09"/>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09"/>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09"/>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09"/>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09"/>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09"/>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09"/>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09"/>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09"/>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09"/>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09"/>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09"/>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09"/>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09"/>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09"/>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09"/>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09"/>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09"/>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09"/>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09"/>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09"/>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09"/>
      <c r="B420" s="61">
        <v>417</v>
      </c>
      <c r="C420" s="34">
        <f>'PC Despesas'!F103</f>
        <v>9999</v>
      </c>
      <c r="D420" s="35" t="str">
        <f>IFERROR(VLOOKUP(C420,'PC Despesas'!$F$4:$G$103,2,FALSE),"")</f>
        <v>-</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09"/>
      <c r="B421" s="61">
        <v>418</v>
      </c>
      <c r="E421" s="71"/>
      <c r="F421" s="71"/>
      <c r="G421" s="71"/>
      <c r="H421" s="71"/>
      <c r="I421" s="71"/>
      <c r="J421" s="71"/>
      <c r="K421" s="71"/>
      <c r="L421" s="71"/>
      <c r="M421" s="71"/>
      <c r="N421" s="71"/>
      <c r="O421" s="71"/>
      <c r="P421" s="71"/>
      <c r="Q421" s="71"/>
    </row>
    <row r="422" spans="1:17" ht="33.75" customHeight="1" thickTop="1" thickBot="1" x14ac:dyDescent="0.3">
      <c r="A422" s="209"/>
      <c r="B422" s="61">
        <v>419</v>
      </c>
      <c r="C422" s="282" t="s">
        <v>83</v>
      </c>
      <c r="D422" s="283"/>
      <c r="E422" s="172">
        <f t="shared" ref="E422:P422" si="23">E16-E219</f>
        <v>10814.93</v>
      </c>
      <c r="F422" s="172">
        <f t="shared" si="23"/>
        <v>0</v>
      </c>
      <c r="G422" s="172">
        <f t="shared" si="23"/>
        <v>0</v>
      </c>
      <c r="H422" s="172">
        <f t="shared" si="23"/>
        <v>0</v>
      </c>
      <c r="I422" s="172">
        <f t="shared" si="23"/>
        <v>0</v>
      </c>
      <c r="J422" s="172">
        <f t="shared" si="23"/>
        <v>0</v>
      </c>
      <c r="K422" s="172">
        <f t="shared" si="23"/>
        <v>0</v>
      </c>
      <c r="L422" s="172">
        <f t="shared" si="23"/>
        <v>0</v>
      </c>
      <c r="M422" s="172">
        <f t="shared" si="23"/>
        <v>0</v>
      </c>
      <c r="N422" s="172">
        <f t="shared" si="23"/>
        <v>0</v>
      </c>
      <c r="O422" s="172">
        <f t="shared" si="23"/>
        <v>0</v>
      </c>
      <c r="P422" s="172">
        <f t="shared" si="23"/>
        <v>0</v>
      </c>
      <c r="Q422" s="172">
        <f>SUM(E422:P422)</f>
        <v>10814.93</v>
      </c>
    </row>
    <row r="423" spans="1:17" ht="12.75" customHeight="1" thickTop="1" thickBot="1" x14ac:dyDescent="0.3">
      <c r="A423" s="209"/>
      <c r="B423" s="61">
        <v>420</v>
      </c>
      <c r="E423" s="71"/>
      <c r="F423" s="71"/>
      <c r="G423" s="71"/>
      <c r="H423" s="71"/>
      <c r="I423" s="71"/>
      <c r="J423" s="71"/>
      <c r="K423" s="71"/>
      <c r="L423" s="71"/>
      <c r="M423" s="71"/>
      <c r="N423" s="71"/>
      <c r="O423" s="71"/>
      <c r="P423" s="71"/>
      <c r="Q423" s="71"/>
    </row>
    <row r="424" spans="1:17" ht="33.75" customHeight="1" thickTop="1" thickBot="1" x14ac:dyDescent="0.3">
      <c r="A424" s="209"/>
      <c r="B424" s="61">
        <v>421</v>
      </c>
      <c r="C424" s="284" t="s">
        <v>65</v>
      </c>
      <c r="D424" s="285"/>
      <c r="E424" s="172">
        <f>E426+E626+E526</f>
        <v>10708.02</v>
      </c>
      <c r="F424" s="172">
        <f t="shared" ref="F424:P424" si="24">F426+F626+F526</f>
        <v>0</v>
      </c>
      <c r="G424" s="172">
        <f t="shared" si="24"/>
        <v>0</v>
      </c>
      <c r="H424" s="172">
        <f t="shared" si="24"/>
        <v>0</v>
      </c>
      <c r="I424" s="172">
        <f t="shared" si="24"/>
        <v>0</v>
      </c>
      <c r="J424" s="172">
        <f t="shared" si="24"/>
        <v>0</v>
      </c>
      <c r="K424" s="172">
        <f t="shared" si="24"/>
        <v>0</v>
      </c>
      <c r="L424" s="172">
        <f t="shared" si="24"/>
        <v>0</v>
      </c>
      <c r="M424" s="172">
        <f t="shared" si="24"/>
        <v>0</v>
      </c>
      <c r="N424" s="172">
        <f t="shared" si="24"/>
        <v>0</v>
      </c>
      <c r="O424" s="172">
        <f t="shared" si="24"/>
        <v>0</v>
      </c>
      <c r="P424" s="172">
        <f t="shared" si="24"/>
        <v>0</v>
      </c>
      <c r="Q424" s="172">
        <f>SUM(E424:P424)</f>
        <v>10708.02</v>
      </c>
    </row>
    <row r="425" spans="1:17" ht="12.75" customHeight="1" thickTop="1" thickBot="1" x14ac:dyDescent="0.3">
      <c r="A425" s="209"/>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09"/>
      <c r="B426" s="61">
        <v>423</v>
      </c>
      <c r="C426" s="173" t="s">
        <v>86</v>
      </c>
      <c r="D426" s="174" t="str">
        <f>VLOOKUP(C426,'PC Despesas'!$L$4:$M$103,2,FALSE)</f>
        <v>DESPESAS COM RH</v>
      </c>
      <c r="E426" s="175">
        <f t="shared" ref="E426:Q426" si="25">SUM(E427:E525)</f>
        <v>137.94999999999999</v>
      </c>
      <c r="F426" s="175">
        <f t="shared" si="25"/>
        <v>0</v>
      </c>
      <c r="G426" s="175">
        <f t="shared" si="25"/>
        <v>0</v>
      </c>
      <c r="H426" s="175">
        <f t="shared" si="25"/>
        <v>0</v>
      </c>
      <c r="I426" s="175">
        <f t="shared" si="25"/>
        <v>0</v>
      </c>
      <c r="J426" s="175">
        <f t="shared" si="25"/>
        <v>0</v>
      </c>
      <c r="K426" s="175">
        <f t="shared" si="25"/>
        <v>0</v>
      </c>
      <c r="L426" s="175">
        <f t="shared" si="25"/>
        <v>0</v>
      </c>
      <c r="M426" s="175">
        <f t="shared" si="25"/>
        <v>0</v>
      </c>
      <c r="N426" s="175">
        <f t="shared" si="25"/>
        <v>0</v>
      </c>
      <c r="O426" s="175">
        <f t="shared" si="25"/>
        <v>0</v>
      </c>
      <c r="P426" s="175">
        <f t="shared" si="25"/>
        <v>0</v>
      </c>
      <c r="Q426" s="175">
        <f t="shared" si="25"/>
        <v>137.94999999999999</v>
      </c>
    </row>
    <row r="427" spans="1:17" ht="28.5" customHeight="1" thickTop="1" thickBot="1" x14ac:dyDescent="0.3">
      <c r="A427" s="209"/>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09"/>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09"/>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09"/>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09"/>
      <c r="B431" s="61">
        <v>428</v>
      </c>
      <c r="C431" s="34" t="str">
        <f>'PC Despesas'!L9</f>
        <v>5.4.19</v>
      </c>
      <c r="D431" s="35" t="str">
        <f>IFERROR(VLOOKUP(C431,'PC Despesas'!$L$4:$M$103,2,FALSE),"")</f>
        <v>HORAS EXT</v>
      </c>
      <c r="E431" s="47">
        <f>SUMIFS(Jan!$K$5:$K$586,Jan!$V$5:$V$586,"Despesa",Jan!$G$5:$G$586,DRE!$D431)</f>
        <v>137.94999999999999</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137.94999999999999</v>
      </c>
    </row>
    <row r="432" spans="1:17" ht="28.5" customHeight="1" thickTop="1" thickBot="1" x14ac:dyDescent="0.3">
      <c r="A432" s="209"/>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09"/>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09"/>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09"/>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09"/>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09"/>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09"/>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09"/>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09"/>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09"/>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09"/>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09"/>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09"/>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09"/>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09"/>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09"/>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09"/>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09"/>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09"/>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09"/>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09"/>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09"/>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09"/>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09"/>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09"/>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09"/>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09"/>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09"/>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09"/>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09"/>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09"/>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09"/>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09"/>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09"/>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09"/>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09"/>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09"/>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09"/>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09"/>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09"/>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09"/>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09"/>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09"/>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09"/>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09"/>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09"/>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09"/>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09"/>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09"/>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09"/>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09"/>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09"/>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09"/>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09"/>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09"/>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09"/>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09"/>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09"/>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09"/>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09"/>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09"/>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09"/>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09"/>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09"/>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09"/>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09"/>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09"/>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09"/>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09"/>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09"/>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09"/>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09"/>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09"/>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09"/>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09"/>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09"/>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09"/>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09"/>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09"/>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09"/>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09"/>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09"/>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09"/>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09"/>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09"/>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09"/>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09"/>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09"/>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09"/>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09"/>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09"/>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09"/>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09"/>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09"/>
      <c r="B525" s="61">
        <v>522</v>
      </c>
      <c r="C525" s="34">
        <f>'PC Despesas'!L103</f>
        <v>9999</v>
      </c>
      <c r="D525" s="35" t="str">
        <f>IFERROR(VLOOKUP(C525,'PC Despesas'!$L$4:$M$103,2,FALSE),"")</f>
        <v>-</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09"/>
      <c r="B526" s="61">
        <v>523</v>
      </c>
      <c r="C526" s="173" t="s">
        <v>87</v>
      </c>
      <c r="D526" s="174" t="str">
        <f>VLOOKUP(C526,'PC Despesas'!$O$4:$P$103,2,FALSE)</f>
        <v>DESPESAS OPERACIONAIS</v>
      </c>
      <c r="E526" s="175">
        <f t="shared" ref="E526:Q526" si="28">SUM(E527:E625)</f>
        <v>10570.07</v>
      </c>
      <c r="F526" s="175">
        <f t="shared" si="28"/>
        <v>0</v>
      </c>
      <c r="G526" s="175">
        <f t="shared" si="28"/>
        <v>0</v>
      </c>
      <c r="H526" s="175">
        <f t="shared" si="28"/>
        <v>0</v>
      </c>
      <c r="I526" s="175">
        <f t="shared" si="28"/>
        <v>0</v>
      </c>
      <c r="J526" s="175">
        <f t="shared" si="28"/>
        <v>0</v>
      </c>
      <c r="K526" s="175">
        <f t="shared" si="28"/>
        <v>0</v>
      </c>
      <c r="L526" s="175">
        <f t="shared" si="28"/>
        <v>0</v>
      </c>
      <c r="M526" s="175">
        <f t="shared" si="28"/>
        <v>0</v>
      </c>
      <c r="N526" s="175">
        <f t="shared" si="28"/>
        <v>0</v>
      </c>
      <c r="O526" s="175">
        <f t="shared" si="28"/>
        <v>0</v>
      </c>
      <c r="P526" s="175">
        <f t="shared" si="28"/>
        <v>0</v>
      </c>
      <c r="Q526" s="175">
        <f t="shared" si="28"/>
        <v>10570.07</v>
      </c>
    </row>
    <row r="527" spans="1:17" ht="27.75" customHeight="1" thickTop="1" thickBot="1" x14ac:dyDescent="0.3">
      <c r="A527" s="209"/>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0</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369.15</v>
      </c>
    </row>
    <row r="528" spans="1:17" ht="28.5" customHeight="1" thickTop="1" thickBot="1" x14ac:dyDescent="0.3">
      <c r="A528" s="209"/>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09"/>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09"/>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09"/>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09"/>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09"/>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09"/>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09"/>
      <c r="B535" s="61">
        <v>532</v>
      </c>
      <c r="C535" s="34" t="str">
        <f>'PC Despesas'!O13</f>
        <v>5.5.3</v>
      </c>
      <c r="D535" s="35" t="str">
        <f>IFERROR(VLOOKUP(C535,'PC Despesas'!$O$5:$P$103,2,FALSE),"")</f>
        <v>CONSERVAÇÃO E REPAROS</v>
      </c>
      <c r="E535" s="47">
        <f>SUMIFS(Jan!$K$5:$K$586,Jan!$V$5:$V$586,"Despesa",Jan!$G$5:$G$586,DRE!$D535)</f>
        <v>10200.92</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10200.92</v>
      </c>
    </row>
    <row r="536" spans="1:17" ht="28.5" customHeight="1" thickTop="1" thickBot="1" x14ac:dyDescent="0.3">
      <c r="A536" s="209"/>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09"/>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09"/>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09"/>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09"/>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09"/>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09"/>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09"/>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09"/>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09"/>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09"/>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09"/>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09"/>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09"/>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09"/>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09"/>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09"/>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09"/>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09"/>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09"/>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09"/>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09"/>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09"/>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09"/>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09"/>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09"/>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09"/>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09"/>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09"/>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09"/>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09"/>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09"/>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09"/>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09"/>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09"/>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09"/>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09"/>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09"/>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09"/>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09"/>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09"/>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09"/>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09"/>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09"/>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09"/>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09"/>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09"/>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09"/>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09"/>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09"/>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09"/>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09"/>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09"/>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09"/>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09"/>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09"/>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09"/>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09"/>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09"/>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09"/>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09"/>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09"/>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09"/>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09"/>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09"/>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09"/>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09"/>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09"/>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09"/>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09"/>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09"/>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09"/>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09"/>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09"/>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09"/>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09"/>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09"/>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09"/>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09"/>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09"/>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09"/>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09"/>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09"/>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09"/>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09"/>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09"/>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09"/>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09"/>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09"/>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09"/>
      <c r="B625" s="61">
        <v>622</v>
      </c>
      <c r="C625" s="34">
        <f>'PC Despesas'!O103</f>
        <v>9999</v>
      </c>
      <c r="D625" s="35" t="str">
        <f>IFERROR(VLOOKUP(C625,'PC Despesas'!$O$5:$P$103,2,FALSE),"")</f>
        <v>-</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09"/>
      <c r="B626" s="61">
        <v>623</v>
      </c>
      <c r="C626" s="173" t="s">
        <v>88</v>
      </c>
      <c r="D626" s="174" t="str">
        <f>VLOOKUP(C626,'PC Despesas'!$R$4:$S$103,2,FALSE)</f>
        <v>DESPESAS DE MARKETING</v>
      </c>
      <c r="E626" s="175">
        <f t="shared" ref="E626:Q626" si="31">SUM(E627:E725)</f>
        <v>0</v>
      </c>
      <c r="F626" s="175">
        <f t="shared" si="31"/>
        <v>0</v>
      </c>
      <c r="G626" s="175">
        <f t="shared" si="31"/>
        <v>0</v>
      </c>
      <c r="H626" s="175">
        <f t="shared" si="31"/>
        <v>0</v>
      </c>
      <c r="I626" s="175">
        <f t="shared" si="31"/>
        <v>0</v>
      </c>
      <c r="J626" s="175">
        <f t="shared" si="31"/>
        <v>0</v>
      </c>
      <c r="K626" s="175">
        <f t="shared" si="31"/>
        <v>0</v>
      </c>
      <c r="L626" s="175">
        <f t="shared" si="31"/>
        <v>0</v>
      </c>
      <c r="M626" s="175">
        <f t="shared" si="31"/>
        <v>0</v>
      </c>
      <c r="N626" s="175">
        <f t="shared" si="31"/>
        <v>0</v>
      </c>
      <c r="O626" s="175">
        <f t="shared" si="31"/>
        <v>0</v>
      </c>
      <c r="P626" s="175">
        <f t="shared" si="31"/>
        <v>0</v>
      </c>
      <c r="Q626" s="175">
        <f t="shared" si="31"/>
        <v>0</v>
      </c>
    </row>
    <row r="627" spans="1:17" ht="27.75" customHeight="1" thickTop="1" thickBot="1" x14ac:dyDescent="0.3">
      <c r="A627" s="209"/>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09"/>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09"/>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09"/>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09"/>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09"/>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09"/>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09"/>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09"/>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09"/>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09"/>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09"/>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09"/>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09"/>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09"/>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09"/>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09"/>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09"/>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09"/>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09"/>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09"/>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09"/>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09"/>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09"/>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09"/>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09"/>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09"/>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09"/>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09"/>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09"/>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09"/>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09"/>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09"/>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09"/>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09"/>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09"/>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09"/>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09"/>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09"/>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09"/>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09"/>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09"/>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09"/>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09"/>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09"/>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09"/>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09"/>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09"/>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09"/>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09"/>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09"/>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09"/>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09"/>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09"/>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09"/>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09"/>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09"/>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09"/>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09"/>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09"/>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09"/>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09"/>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09"/>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09"/>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09"/>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09"/>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09"/>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09"/>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09"/>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09"/>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09"/>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09"/>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09"/>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09"/>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09"/>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09"/>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09"/>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09"/>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09"/>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09"/>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09"/>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09"/>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09"/>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09"/>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09"/>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09"/>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09"/>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09"/>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09"/>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09"/>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09"/>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09"/>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09"/>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09"/>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09"/>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09"/>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09"/>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09"/>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09"/>
      <c r="B725" s="61">
        <v>722</v>
      </c>
      <c r="C725" s="34">
        <f>'PC Despesas'!R103</f>
        <v>9999</v>
      </c>
      <c r="D725" s="35" t="str">
        <f>IFERROR(VLOOKUP(C725,'PC Despesas'!$R$5:$S$103,2,FALSE),"")</f>
        <v>-</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09"/>
      <c r="B726" s="61">
        <v>723</v>
      </c>
      <c r="E726" s="71"/>
      <c r="F726" s="71"/>
      <c r="G726" s="71"/>
      <c r="H726" s="71"/>
      <c r="I726" s="71"/>
      <c r="J726" s="71"/>
      <c r="K726" s="71"/>
      <c r="L726" s="71"/>
      <c r="M726" s="71"/>
      <c r="N726" s="71"/>
      <c r="O726" s="71"/>
      <c r="P726" s="71"/>
      <c r="Q726" s="71"/>
    </row>
    <row r="727" spans="1:17" ht="33.75" customHeight="1" thickTop="1" thickBot="1" x14ac:dyDescent="0.3">
      <c r="A727" s="209"/>
      <c r="B727" s="61">
        <v>724</v>
      </c>
      <c r="C727" s="284" t="s">
        <v>66</v>
      </c>
      <c r="D727" s="285"/>
      <c r="E727" s="172">
        <f>E729-E829</f>
        <v>12320.92</v>
      </c>
      <c r="F727" s="172">
        <f t="shared" ref="F727:Q727" si="34">F729-F829</f>
        <v>0</v>
      </c>
      <c r="G727" s="172">
        <f t="shared" si="34"/>
        <v>0</v>
      </c>
      <c r="H727" s="172">
        <f t="shared" si="34"/>
        <v>0</v>
      </c>
      <c r="I727" s="172">
        <f t="shared" si="34"/>
        <v>0</v>
      </c>
      <c r="J727" s="172">
        <f t="shared" si="34"/>
        <v>0</v>
      </c>
      <c r="K727" s="172">
        <f t="shared" si="34"/>
        <v>0</v>
      </c>
      <c r="L727" s="172">
        <f t="shared" si="34"/>
        <v>0</v>
      </c>
      <c r="M727" s="172">
        <f t="shared" si="34"/>
        <v>0</v>
      </c>
      <c r="N727" s="172">
        <f t="shared" si="34"/>
        <v>0</v>
      </c>
      <c r="O727" s="172">
        <f t="shared" si="34"/>
        <v>0</v>
      </c>
      <c r="P727" s="172">
        <f t="shared" si="34"/>
        <v>0</v>
      </c>
      <c r="Q727" s="172">
        <f t="shared" si="34"/>
        <v>12320.92</v>
      </c>
    </row>
    <row r="728" spans="1:17" ht="12.75" customHeight="1" thickTop="1" thickBot="1" x14ac:dyDescent="0.3">
      <c r="A728" s="209"/>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09"/>
      <c r="B729" s="61">
        <v>726</v>
      </c>
      <c r="C729" s="176" t="str">
        <f>'PC Receitas'!K$4</f>
        <v>4.3</v>
      </c>
      <c r="D729" s="177" t="str">
        <f>VLOOKUP(C729,'PC Receitas'!$K$4:$L$19,2,FALSE)</f>
        <v>RECEITAS NÃO OPERACIONAIS</v>
      </c>
      <c r="E729" s="175">
        <f t="shared" ref="E729:Q729" si="35">SUM(E730:E828)</f>
        <v>12320.92</v>
      </c>
      <c r="F729" s="175">
        <f t="shared" si="35"/>
        <v>0</v>
      </c>
      <c r="G729" s="175">
        <f t="shared" si="35"/>
        <v>0</v>
      </c>
      <c r="H729" s="175">
        <f t="shared" si="35"/>
        <v>0</v>
      </c>
      <c r="I729" s="175">
        <f t="shared" si="35"/>
        <v>0</v>
      </c>
      <c r="J729" s="175">
        <f t="shared" si="35"/>
        <v>0</v>
      </c>
      <c r="K729" s="175">
        <f t="shared" si="35"/>
        <v>0</v>
      </c>
      <c r="L729" s="175">
        <f t="shared" si="35"/>
        <v>0</v>
      </c>
      <c r="M729" s="175">
        <f t="shared" si="35"/>
        <v>0</v>
      </c>
      <c r="N729" s="175">
        <f t="shared" si="35"/>
        <v>0</v>
      </c>
      <c r="O729" s="175">
        <f t="shared" si="35"/>
        <v>0</v>
      </c>
      <c r="P729" s="175">
        <f t="shared" si="35"/>
        <v>0</v>
      </c>
      <c r="Q729" s="175">
        <f t="shared" si="35"/>
        <v>12320.92</v>
      </c>
    </row>
    <row r="730" spans="1:17" ht="27.75" customHeight="1" thickTop="1" thickBot="1" x14ac:dyDescent="0.3">
      <c r="A730" s="209"/>
      <c r="B730" s="61">
        <v>727</v>
      </c>
      <c r="C730" s="34" t="str">
        <f>'PC Receitas'!K5</f>
        <v>4.3.1</v>
      </c>
      <c r="D730" s="35" t="str">
        <f>IFERROR(VLOOKUP(C730,'PC Receitas'!$K$4:$L$103,2,FALSE),"")</f>
        <v>GANHO NA VENDA ATIVO</v>
      </c>
      <c r="E730" s="47">
        <f>SUMIFS(Jan!$J$5:$J$586,Jan!$V$5:$V$586,"Receita",Jan!$G$5:$G$586,DRE!$D730)</f>
        <v>10200.92</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10200.92</v>
      </c>
    </row>
    <row r="731" spans="1:17" ht="28.5" customHeight="1" thickTop="1" thickBot="1" x14ac:dyDescent="0.3">
      <c r="A731" s="209"/>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2120</v>
      </c>
    </row>
    <row r="732" spans="1:17" ht="28.5" customHeight="1" thickTop="1" thickBot="1" x14ac:dyDescent="0.3">
      <c r="A732" s="209"/>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09"/>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09"/>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09"/>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09"/>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09"/>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09"/>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09"/>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09"/>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09"/>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09"/>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09"/>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09"/>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09"/>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09"/>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09"/>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09"/>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09"/>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09"/>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09"/>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09"/>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09"/>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09"/>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09"/>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09"/>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09"/>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09"/>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09"/>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09"/>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09"/>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09"/>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09"/>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09"/>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09"/>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09"/>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09"/>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09"/>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09"/>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09"/>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09"/>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09"/>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09"/>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09"/>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09"/>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09"/>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09"/>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09"/>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09"/>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09"/>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09"/>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09"/>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09"/>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09"/>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09"/>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09"/>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09"/>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09"/>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09"/>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09"/>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09"/>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09"/>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09"/>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09"/>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09"/>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09"/>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09"/>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09"/>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09"/>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09"/>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09"/>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09"/>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09"/>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09"/>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09"/>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09"/>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09"/>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09"/>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09"/>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09"/>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09"/>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09"/>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09"/>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09"/>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09"/>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09"/>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09"/>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09"/>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09"/>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09"/>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09"/>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09"/>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09"/>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09"/>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09"/>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09"/>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09"/>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09"/>
      <c r="B828" s="61">
        <v>825</v>
      </c>
      <c r="C828" s="34">
        <f>'PC Receitas'!K103</f>
        <v>9999</v>
      </c>
      <c r="D828" s="35" t="str">
        <f>IFERROR(VLOOKUP(C828,'PC Receitas'!$K$4:$L$103,2,FALSE),"")</f>
        <v>-</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09"/>
      <c r="B829" s="61">
        <v>826</v>
      </c>
      <c r="C829" s="173" t="str">
        <f>'PC Despesas'!I4</f>
        <v>5.3</v>
      </c>
      <c r="D829" s="174" t="str">
        <f>VLOOKUP(C829,'PC Despesas'!$I$4:$J$103,2,FALSE)</f>
        <v>DESPESAS ADMINISTRATIVAS</v>
      </c>
      <c r="E829" s="175">
        <f t="shared" ref="E829:Q829" si="38">SUM(E830:E928)</f>
        <v>0</v>
      </c>
      <c r="F829" s="175">
        <f t="shared" si="38"/>
        <v>0</v>
      </c>
      <c r="G829" s="175">
        <f t="shared" si="38"/>
        <v>0</v>
      </c>
      <c r="H829" s="175">
        <f t="shared" si="38"/>
        <v>0</v>
      </c>
      <c r="I829" s="175">
        <f t="shared" si="38"/>
        <v>0</v>
      </c>
      <c r="J829" s="175">
        <f t="shared" si="38"/>
        <v>0</v>
      </c>
      <c r="K829" s="175">
        <f t="shared" si="38"/>
        <v>0</v>
      </c>
      <c r="L829" s="175">
        <f t="shared" si="38"/>
        <v>0</v>
      </c>
      <c r="M829" s="175">
        <f t="shared" si="38"/>
        <v>0</v>
      </c>
      <c r="N829" s="175">
        <f t="shared" si="38"/>
        <v>0</v>
      </c>
      <c r="O829" s="175">
        <f t="shared" si="38"/>
        <v>0</v>
      </c>
      <c r="P829" s="175">
        <f t="shared" si="38"/>
        <v>0</v>
      </c>
      <c r="Q829" s="175">
        <f t="shared" si="38"/>
        <v>0</v>
      </c>
    </row>
    <row r="830" spans="1:17" ht="27.75" customHeight="1" thickTop="1" thickBot="1" x14ac:dyDescent="0.3">
      <c r="A830" s="209"/>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09"/>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09"/>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09"/>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0</v>
      </c>
    </row>
    <row r="834" spans="1:17" ht="28.5" customHeight="1" thickTop="1" thickBot="1" x14ac:dyDescent="0.3">
      <c r="A834" s="209"/>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09"/>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09"/>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09"/>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09"/>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09"/>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09"/>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09"/>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09"/>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09"/>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09"/>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09"/>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09"/>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09"/>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09"/>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09"/>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09"/>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09"/>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09"/>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09"/>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09"/>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09"/>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09"/>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09"/>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09"/>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09"/>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09"/>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09"/>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09"/>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09"/>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09"/>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09"/>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09"/>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09"/>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09"/>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09"/>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09"/>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09"/>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09"/>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09"/>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09"/>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09"/>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09"/>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09"/>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09"/>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09"/>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09"/>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09"/>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09"/>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09"/>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09"/>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09"/>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09"/>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09"/>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09"/>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09"/>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09"/>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09"/>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09"/>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09"/>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09"/>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09"/>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09"/>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09"/>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09"/>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09"/>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09"/>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09"/>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09"/>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09"/>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09"/>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09"/>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09"/>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09"/>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09"/>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09"/>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09"/>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09"/>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09"/>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09"/>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09"/>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09"/>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09"/>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09"/>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09"/>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09"/>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09"/>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09"/>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09"/>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09"/>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09"/>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09"/>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09"/>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09"/>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09"/>
      <c r="B928" s="61">
        <v>925</v>
      </c>
      <c r="C928" s="34">
        <f>'PC Despesas'!I103</f>
        <v>9999</v>
      </c>
      <c r="D928" s="35" t="str">
        <f>IFERROR(VLOOKUP(C928,'PC Despesas'!$I$4:$J$103,2,FALSE),"")</f>
        <v>-</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09"/>
      <c r="B929" s="61">
        <v>926</v>
      </c>
      <c r="E929" s="71"/>
      <c r="F929" s="71"/>
      <c r="G929" s="71"/>
      <c r="H929" s="71"/>
      <c r="I929" s="71"/>
      <c r="J929" s="71"/>
      <c r="K929" s="71"/>
      <c r="L929" s="71"/>
      <c r="M929" s="71"/>
      <c r="N929" s="71"/>
      <c r="O929" s="71"/>
      <c r="P929" s="71"/>
      <c r="Q929" s="71"/>
    </row>
    <row r="930" spans="1:17" ht="35.25" customHeight="1" thickTop="1" thickBot="1" x14ac:dyDescent="0.3">
      <c r="A930" s="209"/>
      <c r="B930" s="61">
        <v>927</v>
      </c>
      <c r="C930" s="173" t="s">
        <v>89</v>
      </c>
      <c r="D930" s="174" t="str">
        <f>VLOOKUP(C930,'PC Despesas'!$U$4:$V$103,2,FALSE)</f>
        <v>IMPOSTOS</v>
      </c>
      <c r="E930" s="175">
        <f>SUM(E931:E1029)</f>
        <v>2480.2399999999998</v>
      </c>
      <c r="F930" s="175">
        <f t="shared" ref="F930:O930" si="41">SUM(F931:F1029)</f>
        <v>0</v>
      </c>
      <c r="G930" s="175">
        <f t="shared" si="41"/>
        <v>0</v>
      </c>
      <c r="H930" s="175">
        <f t="shared" si="41"/>
        <v>0</v>
      </c>
      <c r="I930" s="175">
        <f t="shared" si="41"/>
        <v>0</v>
      </c>
      <c r="J930" s="175">
        <f t="shared" si="41"/>
        <v>0</v>
      </c>
      <c r="K930" s="175">
        <f t="shared" si="41"/>
        <v>0</v>
      </c>
      <c r="L930" s="175">
        <f t="shared" si="41"/>
        <v>0</v>
      </c>
      <c r="M930" s="175">
        <f t="shared" si="41"/>
        <v>0</v>
      </c>
      <c r="N930" s="175">
        <f t="shared" si="41"/>
        <v>0</v>
      </c>
      <c r="O930" s="175">
        <f t="shared" si="41"/>
        <v>0</v>
      </c>
      <c r="P930" s="175">
        <f>SUM(P931:P1029)</f>
        <v>0</v>
      </c>
      <c r="Q930" s="175">
        <f>SUM(Q931:Q1029)</f>
        <v>2480.2399999999998</v>
      </c>
    </row>
    <row r="931" spans="1:17" ht="28.5" customHeight="1" thickTop="1" thickBot="1" x14ac:dyDescent="0.3">
      <c r="A931" s="209"/>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09"/>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09"/>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09"/>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09"/>
      <c r="B935" s="61">
        <v>932</v>
      </c>
      <c r="C935" s="34" t="str">
        <f>'PC Despesas'!U9</f>
        <v>5.7.5</v>
      </c>
      <c r="D935" s="35" t="str">
        <f>IFERROR(VLOOKUP(C935,'PC Despesas'!$U$5:$V$103,2,FALSE),"")</f>
        <v>IPVA/LICENC E SEG OBRIG</v>
      </c>
      <c r="E935" s="47">
        <f>SUMIFS(Jan!$K$5:$K$586,Jan!$V$5:$V$586,"Despesa",Jan!$G$5:$G$586,DRE!$D935)</f>
        <v>2480.2399999999998</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2480.2399999999998</v>
      </c>
    </row>
    <row r="936" spans="1:17" ht="28.5" customHeight="1" thickTop="1" thickBot="1" x14ac:dyDescent="0.3">
      <c r="A936" s="209"/>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09"/>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09"/>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09"/>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09"/>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09"/>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09"/>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09"/>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09"/>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09"/>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09"/>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09"/>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09"/>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09"/>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09"/>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09"/>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09"/>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09"/>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09"/>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09"/>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09"/>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09"/>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09"/>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09"/>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09"/>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09"/>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09"/>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09"/>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09"/>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09"/>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09"/>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09"/>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09"/>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09"/>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09"/>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09"/>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09"/>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09"/>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09"/>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09"/>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09"/>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09"/>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09"/>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09"/>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09"/>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09"/>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09"/>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09"/>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09"/>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09"/>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09"/>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09"/>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09"/>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09"/>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09"/>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09"/>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09"/>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09"/>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09"/>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09"/>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09"/>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09"/>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09"/>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09"/>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09"/>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09"/>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09"/>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09"/>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09"/>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09"/>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09"/>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09"/>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09"/>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09"/>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09"/>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09"/>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09"/>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09"/>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09"/>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09"/>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09"/>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09"/>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09"/>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09"/>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09"/>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09"/>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09"/>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09"/>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09"/>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09"/>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09"/>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09"/>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09"/>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09"/>
      <c r="B1029" s="61">
        <v>1026</v>
      </c>
      <c r="C1029" s="34">
        <f>'PC Despesas'!U103</f>
        <v>9999</v>
      </c>
      <c r="D1029" s="35" t="str">
        <f>IFERROR(VLOOKUP(C1029,'PC Despesas'!$U$5:$V$103,2,FALSE),"")</f>
        <v>-</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09"/>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09"/>
      <c r="B1031" s="61">
        <v>1028</v>
      </c>
      <c r="C1031" s="282" t="s">
        <v>120</v>
      </c>
      <c r="D1031" s="283"/>
      <c r="E1031" s="172">
        <f>E422-E424+E727-E930</f>
        <v>9947.59</v>
      </c>
      <c r="F1031" s="172">
        <f t="shared" ref="F1031:Q1031" si="44">F422-F424+F727-F930</f>
        <v>0</v>
      </c>
      <c r="G1031" s="172">
        <f t="shared" si="44"/>
        <v>0</v>
      </c>
      <c r="H1031" s="172">
        <f t="shared" si="44"/>
        <v>0</v>
      </c>
      <c r="I1031" s="172">
        <f t="shared" si="44"/>
        <v>0</v>
      </c>
      <c r="J1031" s="172">
        <f t="shared" si="44"/>
        <v>0</v>
      </c>
      <c r="K1031" s="172">
        <f t="shared" si="44"/>
        <v>0</v>
      </c>
      <c r="L1031" s="172">
        <f t="shared" si="44"/>
        <v>0</v>
      </c>
      <c r="M1031" s="172">
        <f t="shared" si="44"/>
        <v>0</v>
      </c>
      <c r="N1031" s="172">
        <f t="shared" si="44"/>
        <v>0</v>
      </c>
      <c r="O1031" s="172">
        <f t="shared" si="44"/>
        <v>0</v>
      </c>
      <c r="P1031" s="172">
        <f t="shared" si="44"/>
        <v>0</v>
      </c>
      <c r="Q1031" s="172">
        <f t="shared" si="44"/>
        <v>9947.59</v>
      </c>
    </row>
    <row r="1032" spans="1:17" ht="16.5" thickTop="1" thickBot="1" x14ac:dyDescent="0.3">
      <c r="A1032" s="209"/>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09"/>
      <c r="B1033" s="61">
        <v>1030</v>
      </c>
      <c r="C1033" s="173" t="s">
        <v>172</v>
      </c>
      <c r="D1033" s="174" t="str">
        <f>VLOOKUP(C1033,'PC Despesas'!$X$4:$Y$103,2,FALSE)</f>
        <v>INVESTIMENTOS</v>
      </c>
      <c r="E1033" s="175">
        <f>SUM(E1034:E1132)</f>
        <v>625.51</v>
      </c>
      <c r="F1033" s="175">
        <f t="shared" ref="F1033:O1033" si="45">SUM(F1034:F1132)</f>
        <v>0</v>
      </c>
      <c r="G1033" s="175">
        <f t="shared" si="45"/>
        <v>0</v>
      </c>
      <c r="H1033" s="175">
        <f t="shared" si="45"/>
        <v>0</v>
      </c>
      <c r="I1033" s="175">
        <f t="shared" si="45"/>
        <v>0</v>
      </c>
      <c r="J1033" s="175">
        <f t="shared" si="45"/>
        <v>0</v>
      </c>
      <c r="K1033" s="175">
        <f t="shared" si="45"/>
        <v>0</v>
      </c>
      <c r="L1033" s="175">
        <f t="shared" si="45"/>
        <v>0</v>
      </c>
      <c r="M1033" s="175">
        <f t="shared" si="45"/>
        <v>0</v>
      </c>
      <c r="N1033" s="175">
        <f t="shared" si="45"/>
        <v>0</v>
      </c>
      <c r="O1033" s="175">
        <f t="shared" si="45"/>
        <v>0</v>
      </c>
      <c r="P1033" s="175">
        <f>SUM(P1034:P1132)</f>
        <v>0</v>
      </c>
      <c r="Q1033" s="175">
        <f>SUM(Q1034:Q1132)</f>
        <v>625.51</v>
      </c>
    </row>
    <row r="1034" spans="1:17" ht="28.5" customHeight="1" thickTop="1" thickBot="1" x14ac:dyDescent="0.3">
      <c r="A1034" s="209"/>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09"/>
      <c r="B1035" s="61">
        <v>1032</v>
      </c>
      <c r="C1035" s="34" t="str">
        <f>'PC Despesas'!X6</f>
        <v>5.8.2</v>
      </c>
      <c r="D1035" s="35" t="str">
        <f>IFERROR(VLOOKUP(C1035,'PC Despesas'!$X$5:$Y$103,2,FALSE),"")</f>
        <v>RDB</v>
      </c>
      <c r="E1035" s="47">
        <f>SUMIFS(Jan!$K$5:$K$586,Jan!$V$5:$V$586,"Despesa",Jan!$G$5:$G$586,DRE!$D1035)</f>
        <v>625.51</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625.51</v>
      </c>
    </row>
    <row r="1036" spans="1:17" ht="28.5" customHeight="1" thickTop="1" thickBot="1" x14ac:dyDescent="0.3">
      <c r="A1036" s="209"/>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09"/>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09"/>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09"/>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09"/>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09"/>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09"/>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09"/>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09"/>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09"/>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09"/>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09"/>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09"/>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09"/>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09"/>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09"/>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09"/>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09"/>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09"/>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09"/>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09"/>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09"/>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09"/>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09"/>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09"/>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09"/>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09"/>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09"/>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09"/>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09"/>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09"/>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09"/>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09"/>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09"/>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09"/>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09"/>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09"/>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09"/>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09"/>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09"/>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09"/>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09"/>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09"/>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09"/>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09"/>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09"/>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09"/>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09"/>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09"/>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09"/>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09"/>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09"/>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09"/>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09"/>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09"/>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09"/>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09"/>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09"/>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09"/>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09"/>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09"/>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09"/>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09"/>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09"/>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09"/>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09"/>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09"/>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09"/>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09"/>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09"/>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09"/>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09"/>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09"/>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09"/>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09"/>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09"/>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09"/>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09"/>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09"/>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09"/>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09"/>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09"/>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09"/>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09"/>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09"/>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09"/>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09"/>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09"/>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09"/>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09"/>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09"/>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09"/>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09"/>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09"/>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09"/>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09"/>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09"/>
      <c r="B1132" s="61">
        <v>1129</v>
      </c>
      <c r="C1132" s="34">
        <f>'PC Despesas'!X103</f>
        <v>9999</v>
      </c>
      <c r="D1132" s="35" t="str">
        <f>IFERROR(VLOOKUP(C1132,'PC Despesas'!$X$5:$Y$103,2,FALSE),"")</f>
        <v>-</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1:D11"/>
    <mergeCell ref="C12:D12"/>
    <mergeCell ref="C14:D14"/>
    <mergeCell ref="C13:D13"/>
    <mergeCell ref="C1:R1"/>
    <mergeCell ref="C4:D4"/>
    <mergeCell ref="C6:D6"/>
    <mergeCell ref="C8:D8"/>
    <mergeCell ref="C7:D7"/>
    <mergeCell ref="C9:D9"/>
    <mergeCell ref="C10:D10"/>
    <mergeCell ref="C1031:D1031"/>
    <mergeCell ref="C727:D727"/>
    <mergeCell ref="C219:D219"/>
    <mergeCell ref="C15:H15"/>
    <mergeCell ref="C16:D16"/>
    <mergeCell ref="C422:D422"/>
    <mergeCell ref="C424:D424"/>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heetViews>
  <sheetFormatPr defaultColWidth="0" defaultRowHeight="15" zeroHeight="1" x14ac:dyDescent="0.25"/>
  <cols>
    <col min="1" max="1" width="27.42578125" style="214"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09"/>
      <c r="C1" s="262"/>
      <c r="D1" s="262"/>
      <c r="E1" s="262"/>
      <c r="F1" s="262"/>
      <c r="G1" s="262"/>
      <c r="H1" s="262"/>
      <c r="I1" s="262"/>
      <c r="J1" s="262"/>
      <c r="K1" s="262"/>
      <c r="L1" s="262"/>
      <c r="M1" s="262"/>
      <c r="N1" s="262"/>
      <c r="O1" s="262"/>
      <c r="P1" s="262"/>
      <c r="Q1" s="262"/>
      <c r="R1" s="262"/>
    </row>
    <row r="2" spans="1:18" s="18" customFormat="1" ht="37.5" hidden="1" customHeight="1" x14ac:dyDescent="0.25">
      <c r="A2" s="209"/>
      <c r="B2" s="57"/>
      <c r="C2" s="19"/>
      <c r="D2" s="19"/>
      <c r="E2" s="19"/>
      <c r="F2" s="19"/>
      <c r="G2" s="19"/>
      <c r="H2" s="19"/>
      <c r="I2" s="19"/>
      <c r="J2" s="19"/>
      <c r="K2" s="19"/>
      <c r="L2" s="19"/>
      <c r="M2" s="19"/>
      <c r="N2" s="19"/>
      <c r="O2" s="19"/>
      <c r="P2" s="19"/>
    </row>
    <row r="3" spans="1:18" ht="39" customHeight="1" thickBot="1" x14ac:dyDescent="0.3">
      <c r="A3" s="209"/>
      <c r="B3" s="1"/>
      <c r="G3" s="12"/>
    </row>
    <row r="4" spans="1:18" ht="25.5" customHeight="1" thickTop="1" thickBot="1" x14ac:dyDescent="0.3">
      <c r="A4" s="209"/>
      <c r="C4" s="286" t="s">
        <v>61</v>
      </c>
      <c r="D4" s="286"/>
      <c r="E4" s="170" t="s">
        <v>41</v>
      </c>
      <c r="F4" s="170" t="s">
        <v>42</v>
      </c>
      <c r="G4" s="170" t="s">
        <v>43</v>
      </c>
      <c r="H4" s="170" t="s">
        <v>44</v>
      </c>
      <c r="I4" s="170" t="s">
        <v>45</v>
      </c>
      <c r="J4" s="170" t="s">
        <v>46</v>
      </c>
      <c r="K4" s="170" t="s">
        <v>47</v>
      </c>
      <c r="L4" s="170" t="s">
        <v>48</v>
      </c>
      <c r="M4" s="170" t="s">
        <v>49</v>
      </c>
      <c r="N4" s="170" t="s">
        <v>50</v>
      </c>
      <c r="O4" s="170" t="s">
        <v>51</v>
      </c>
      <c r="P4" s="170" t="s">
        <v>52</v>
      </c>
      <c r="Q4" s="170" t="s">
        <v>53</v>
      </c>
    </row>
    <row r="5" spans="1:18" ht="6" customHeight="1" thickTop="1" thickBot="1" x14ac:dyDescent="0.3">
      <c r="A5" s="209"/>
      <c r="C5" s="180"/>
      <c r="D5" s="181"/>
      <c r="E5" s="182"/>
      <c r="F5" s="181"/>
      <c r="G5" s="181"/>
      <c r="H5" s="181"/>
      <c r="I5" s="181"/>
      <c r="J5" s="182"/>
      <c r="K5" s="182"/>
      <c r="L5" s="182"/>
      <c r="M5" s="182"/>
      <c r="N5" s="182"/>
      <c r="O5" s="182"/>
      <c r="P5" s="182"/>
      <c r="Q5" s="182"/>
    </row>
    <row r="6" spans="1:18" ht="30" customHeight="1" thickTop="1" thickBot="1" x14ac:dyDescent="0.3">
      <c r="A6" s="209"/>
      <c r="C6" s="286" t="s">
        <v>133</v>
      </c>
      <c r="D6" s="286"/>
      <c r="E6" s="183">
        <f>E8+E108+E208+E308+E408+E508+E608+E708</f>
        <v>0</v>
      </c>
      <c r="F6" s="183">
        <f t="shared" ref="F6:P6" si="0">F8+F108+F208+F308+F408+F508+F608+F708</f>
        <v>0</v>
      </c>
      <c r="G6" s="183">
        <f t="shared" si="0"/>
        <v>0</v>
      </c>
      <c r="H6" s="183">
        <f t="shared" si="0"/>
        <v>0</v>
      </c>
      <c r="I6" s="183">
        <f t="shared" si="0"/>
        <v>0</v>
      </c>
      <c r="J6" s="183">
        <f t="shared" si="0"/>
        <v>0</v>
      </c>
      <c r="K6" s="183">
        <f t="shared" si="0"/>
        <v>0</v>
      </c>
      <c r="L6" s="183">
        <f t="shared" si="0"/>
        <v>0</v>
      </c>
      <c r="M6" s="183">
        <f t="shared" si="0"/>
        <v>0</v>
      </c>
      <c r="N6" s="183">
        <f t="shared" si="0"/>
        <v>0</v>
      </c>
      <c r="O6" s="183">
        <f t="shared" si="0"/>
        <v>0</v>
      </c>
      <c r="P6" s="183">
        <f t="shared" si="0"/>
        <v>0</v>
      </c>
      <c r="Q6" s="183"/>
    </row>
    <row r="7" spans="1:18" ht="17.25" customHeight="1" thickTop="1" thickBot="1" x14ac:dyDescent="0.3">
      <c r="A7" s="209"/>
      <c r="C7" s="291"/>
      <c r="D7" s="291"/>
      <c r="E7" s="52"/>
      <c r="F7" s="52"/>
      <c r="G7" s="52"/>
      <c r="H7" s="52"/>
      <c r="I7" s="52"/>
      <c r="J7" s="52"/>
      <c r="K7" s="52"/>
      <c r="L7" s="52"/>
      <c r="M7" s="52"/>
      <c r="N7" s="52"/>
      <c r="O7" s="52"/>
      <c r="P7" s="52"/>
      <c r="Q7" s="52"/>
    </row>
    <row r="8" spans="1:18" ht="30.75" customHeight="1" thickTop="1" thickBot="1" x14ac:dyDescent="0.3">
      <c r="A8" s="209"/>
      <c r="C8" s="173" t="str">
        <f>'PC Despesas'!C4</f>
        <v>5.1</v>
      </c>
      <c r="D8" s="174" t="str">
        <f>VLOOKUP(C8,'PC Despesas'!$C$4:$D$103,2,FALSE)</f>
        <v>DESPESAS COM PRODUTOS</v>
      </c>
      <c r="E8" s="184">
        <f>SUM(E9:E107)</f>
        <v>0</v>
      </c>
      <c r="F8" s="184">
        <f t="shared" ref="F8:Q8" si="1">SUM(F9:F107)</f>
        <v>0</v>
      </c>
      <c r="G8" s="184">
        <f t="shared" si="1"/>
        <v>0</v>
      </c>
      <c r="H8" s="184">
        <f t="shared" si="1"/>
        <v>0</v>
      </c>
      <c r="I8" s="184">
        <f t="shared" si="1"/>
        <v>0</v>
      </c>
      <c r="J8" s="184">
        <f t="shared" si="1"/>
        <v>0</v>
      </c>
      <c r="K8" s="184">
        <f t="shared" si="1"/>
        <v>0</v>
      </c>
      <c r="L8" s="184">
        <f t="shared" si="1"/>
        <v>0</v>
      </c>
      <c r="M8" s="184">
        <f t="shared" si="1"/>
        <v>0</v>
      </c>
      <c r="N8" s="184">
        <f t="shared" si="1"/>
        <v>0</v>
      </c>
      <c r="O8" s="184">
        <f t="shared" si="1"/>
        <v>0</v>
      </c>
      <c r="P8" s="184">
        <f t="shared" si="1"/>
        <v>0</v>
      </c>
      <c r="Q8" s="184">
        <f t="shared" si="1"/>
        <v>0</v>
      </c>
    </row>
    <row r="9" spans="1:18" ht="28.5" customHeight="1" thickTop="1" thickBot="1" x14ac:dyDescent="0.3">
      <c r="A9" s="209"/>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09"/>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09"/>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09"/>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09"/>
      <c r="C13" s="34">
        <f>'PC Despesas'!C103</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09"/>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09"/>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09"/>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09"/>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09"/>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09"/>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09"/>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09"/>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09"/>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09"/>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09"/>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09"/>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09"/>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09"/>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09"/>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09"/>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09"/>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09"/>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09"/>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09"/>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09"/>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09"/>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09"/>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09"/>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09"/>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09"/>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09"/>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09"/>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09"/>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09"/>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09"/>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09"/>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09"/>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09"/>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09"/>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09"/>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09"/>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09"/>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09"/>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09"/>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09"/>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09"/>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09"/>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09"/>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09"/>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09"/>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09"/>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09"/>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09"/>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09"/>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09"/>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09"/>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09"/>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09"/>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09"/>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09"/>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09"/>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09"/>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09"/>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09"/>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09"/>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09"/>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09"/>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09"/>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09"/>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09"/>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09"/>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09"/>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09"/>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09"/>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09"/>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09"/>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09"/>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09"/>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09"/>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09"/>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09"/>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09"/>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09"/>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09"/>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09"/>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09"/>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09"/>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09"/>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09"/>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09"/>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09"/>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09"/>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09"/>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09"/>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09"/>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09"/>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09"/>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09"/>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09"/>
      <c r="C108" s="176" t="str">
        <f>'PC Despesas'!F4</f>
        <v>5.2</v>
      </c>
      <c r="D108" s="185" t="str">
        <f>VLOOKUP(C108,'PC Despesas'!$F$4:$G$103,2,FALSE)</f>
        <v>DESPESAS COM SERVIÇOS</v>
      </c>
      <c r="E108" s="184">
        <f t="shared" ref="E108:Q108" si="4">SUM(E109:E207)</f>
        <v>0</v>
      </c>
      <c r="F108" s="184">
        <f t="shared" si="4"/>
        <v>0</v>
      </c>
      <c r="G108" s="184">
        <f t="shared" si="4"/>
        <v>0</v>
      </c>
      <c r="H108" s="184">
        <f t="shared" si="4"/>
        <v>0</v>
      </c>
      <c r="I108" s="184">
        <f t="shared" si="4"/>
        <v>0</v>
      </c>
      <c r="J108" s="184">
        <f t="shared" si="4"/>
        <v>0</v>
      </c>
      <c r="K108" s="184">
        <f t="shared" si="4"/>
        <v>0</v>
      </c>
      <c r="L108" s="184">
        <f t="shared" si="4"/>
        <v>0</v>
      </c>
      <c r="M108" s="184">
        <f t="shared" si="4"/>
        <v>0</v>
      </c>
      <c r="N108" s="184">
        <f t="shared" si="4"/>
        <v>0</v>
      </c>
      <c r="O108" s="184">
        <f t="shared" si="4"/>
        <v>0</v>
      </c>
      <c r="P108" s="184">
        <f t="shared" si="4"/>
        <v>0</v>
      </c>
      <c r="Q108" s="184">
        <f t="shared" si="4"/>
        <v>0</v>
      </c>
    </row>
    <row r="109" spans="1:17" ht="28.5" customHeight="1" thickTop="1" thickBot="1" x14ac:dyDescent="0.3">
      <c r="A109" s="209"/>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09"/>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09"/>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09"/>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09"/>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09"/>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09"/>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09"/>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09"/>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09"/>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09"/>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09"/>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09"/>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09"/>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09"/>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09"/>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09"/>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09"/>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09"/>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09"/>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09"/>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09"/>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09"/>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09"/>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09"/>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09"/>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09"/>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09"/>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09"/>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09"/>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09"/>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09"/>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09"/>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09"/>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09"/>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09"/>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09"/>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09"/>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09"/>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09"/>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09"/>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09"/>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09"/>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09"/>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09"/>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09"/>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09"/>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09"/>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09"/>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09"/>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09"/>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09"/>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09"/>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09"/>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09"/>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09"/>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09"/>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09"/>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09"/>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09"/>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09"/>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09"/>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09"/>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09"/>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09"/>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09"/>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09"/>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09"/>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09"/>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09"/>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09"/>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09"/>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09"/>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09"/>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09"/>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09"/>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09"/>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09"/>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09"/>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09"/>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09"/>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09"/>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09"/>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09"/>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09"/>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09"/>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09"/>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09"/>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09"/>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09"/>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09"/>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09"/>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09"/>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09"/>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09"/>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09"/>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09"/>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09"/>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09"/>
      <c r="C207" s="34">
        <f>'PC Despesas'!F103</f>
        <v>9999</v>
      </c>
      <c r="D207" s="35" t="str">
        <f>VLOOKUP(C207,'PC Despesas'!$F$4:$G$103,2,FALSE)</f>
        <v>-</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09"/>
      <c r="C208" s="176" t="str">
        <f>'PC Despesas'!I4</f>
        <v>5.3</v>
      </c>
      <c r="D208" s="186" t="str">
        <f>VLOOKUP(C208,'PC Despesas'!$I$4:$J$103,2,FALSE)</f>
        <v>DESPESAS ADMINISTRATIVAS</v>
      </c>
      <c r="E208" s="184">
        <f t="shared" ref="E208:Q208" si="7">SUM(E209:E307)</f>
        <v>0</v>
      </c>
      <c r="F208" s="184">
        <f t="shared" si="7"/>
        <v>0</v>
      </c>
      <c r="G208" s="184">
        <f t="shared" si="7"/>
        <v>0</v>
      </c>
      <c r="H208" s="184">
        <f t="shared" si="7"/>
        <v>0</v>
      </c>
      <c r="I208" s="184">
        <f t="shared" si="7"/>
        <v>0</v>
      </c>
      <c r="J208" s="184">
        <f t="shared" si="7"/>
        <v>0</v>
      </c>
      <c r="K208" s="184">
        <f t="shared" si="7"/>
        <v>0</v>
      </c>
      <c r="L208" s="184">
        <f t="shared" si="7"/>
        <v>0</v>
      </c>
      <c r="M208" s="184">
        <f t="shared" si="7"/>
        <v>0</v>
      </c>
      <c r="N208" s="184">
        <f t="shared" si="7"/>
        <v>0</v>
      </c>
      <c r="O208" s="184">
        <f t="shared" si="7"/>
        <v>0</v>
      </c>
      <c r="P208" s="184">
        <f t="shared" si="7"/>
        <v>0</v>
      </c>
      <c r="Q208" s="184">
        <f t="shared" si="7"/>
        <v>0</v>
      </c>
    </row>
    <row r="209" spans="1:17" ht="28.5" customHeight="1" thickTop="1" thickBot="1" x14ac:dyDescent="0.3">
      <c r="A209" s="209"/>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09"/>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09"/>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09"/>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09"/>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09"/>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09"/>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09"/>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09"/>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09"/>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09"/>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09"/>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09"/>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09"/>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09"/>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09"/>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09"/>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09"/>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09"/>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09"/>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09"/>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09"/>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09"/>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09"/>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09"/>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09"/>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09"/>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09"/>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09"/>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09"/>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09"/>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09"/>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09"/>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09"/>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09"/>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09"/>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09"/>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09"/>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09"/>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09"/>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09"/>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09"/>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09"/>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09"/>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09"/>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09"/>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09"/>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09"/>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09"/>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09"/>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09"/>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09"/>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09"/>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09"/>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09"/>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09"/>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09"/>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09"/>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09"/>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09"/>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09"/>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09"/>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09"/>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09"/>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09"/>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09"/>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09"/>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09"/>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09"/>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09"/>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09"/>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09"/>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09"/>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09"/>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09"/>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09"/>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09"/>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09"/>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09"/>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09"/>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09"/>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09"/>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09"/>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09"/>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09"/>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09"/>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09"/>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09"/>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09"/>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09"/>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09"/>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09"/>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09"/>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09"/>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09"/>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09"/>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09"/>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09"/>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09"/>
      <c r="C307" s="34">
        <f>'PC Despesas'!I103</f>
        <v>9999</v>
      </c>
      <c r="D307" s="35" t="str">
        <f>VLOOKUP(C307,'PC Despesas'!$I$4:$J$103,2,FALSE)</f>
        <v>-</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09"/>
      <c r="C308" s="173" t="str">
        <f>'PC Despesas'!L4</f>
        <v>5.4</v>
      </c>
      <c r="D308" s="174" t="str">
        <f>VLOOKUP(C308,'PC Despesas'!$L$4:$M$103,2,FALSE)</f>
        <v>DESPESAS COM RH</v>
      </c>
      <c r="E308" s="184">
        <f t="shared" ref="E308:Q308" si="10">SUM(E309:E407)</f>
        <v>0</v>
      </c>
      <c r="F308" s="184">
        <f t="shared" si="10"/>
        <v>0</v>
      </c>
      <c r="G308" s="184">
        <f t="shared" si="10"/>
        <v>0</v>
      </c>
      <c r="H308" s="184">
        <f t="shared" si="10"/>
        <v>0</v>
      </c>
      <c r="I308" s="184">
        <f t="shared" si="10"/>
        <v>0</v>
      </c>
      <c r="J308" s="184">
        <f t="shared" si="10"/>
        <v>0</v>
      </c>
      <c r="K308" s="184">
        <f t="shared" si="10"/>
        <v>0</v>
      </c>
      <c r="L308" s="184">
        <f t="shared" si="10"/>
        <v>0</v>
      </c>
      <c r="M308" s="184">
        <f t="shared" si="10"/>
        <v>0</v>
      </c>
      <c r="N308" s="184">
        <f t="shared" si="10"/>
        <v>0</v>
      </c>
      <c r="O308" s="184">
        <f t="shared" si="10"/>
        <v>0</v>
      </c>
      <c r="P308" s="184">
        <f t="shared" si="10"/>
        <v>0</v>
      </c>
      <c r="Q308" s="184">
        <f t="shared" si="10"/>
        <v>0</v>
      </c>
    </row>
    <row r="309" spans="1:17" ht="28.5" customHeight="1" thickTop="1" thickBot="1" x14ac:dyDescent="0.3">
      <c r="A309" s="209"/>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09"/>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09"/>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09"/>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09"/>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09"/>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09"/>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09"/>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09"/>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09"/>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09"/>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09"/>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09"/>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09"/>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09"/>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09"/>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09"/>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09"/>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09"/>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09"/>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09"/>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09"/>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09"/>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09"/>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09"/>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09"/>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09"/>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09"/>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09"/>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09"/>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09"/>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09"/>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09"/>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09"/>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09"/>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09"/>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09"/>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09"/>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09"/>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09"/>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09"/>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09"/>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09"/>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09"/>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09"/>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09"/>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09"/>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09"/>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09"/>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09"/>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09"/>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09"/>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09"/>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09"/>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09"/>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09"/>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09"/>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09"/>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09"/>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09"/>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09"/>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09"/>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09"/>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09"/>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09"/>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09"/>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09"/>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09"/>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09"/>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09"/>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09"/>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09"/>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09"/>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09"/>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09"/>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09"/>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09"/>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09"/>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09"/>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09"/>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09"/>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09"/>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09"/>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09"/>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09"/>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09"/>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09"/>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09"/>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09"/>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09"/>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09"/>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09"/>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09"/>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09"/>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09"/>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09"/>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09"/>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09"/>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09"/>
      <c r="C407" s="34">
        <f>'PC Despesas'!L103</f>
        <v>9999</v>
      </c>
      <c r="D407" s="35" t="str">
        <f>VLOOKUP(C407,'PC Despesas'!$L$5:$M$103,2,FALSE)</f>
        <v>-</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09"/>
      <c r="C408" s="173" t="str">
        <f>'PC Despesas'!O4</f>
        <v>5.5</v>
      </c>
      <c r="D408" s="174" t="str">
        <f>VLOOKUP(C408,'PC Despesas'!$O$4:$P$103,2,FALSE)</f>
        <v>DESPESAS OPERACIONAIS</v>
      </c>
      <c r="E408" s="184">
        <f t="shared" ref="E408:Q408" si="13">SUM(E409:E507)</f>
        <v>0</v>
      </c>
      <c r="F408" s="184">
        <f t="shared" si="13"/>
        <v>0</v>
      </c>
      <c r="G408" s="184">
        <f t="shared" si="13"/>
        <v>0</v>
      </c>
      <c r="H408" s="184">
        <f t="shared" si="13"/>
        <v>0</v>
      </c>
      <c r="I408" s="184">
        <f t="shared" si="13"/>
        <v>0</v>
      </c>
      <c r="J408" s="184">
        <f t="shared" si="13"/>
        <v>0</v>
      </c>
      <c r="K408" s="184">
        <f t="shared" si="13"/>
        <v>0</v>
      </c>
      <c r="L408" s="184">
        <f t="shared" si="13"/>
        <v>0</v>
      </c>
      <c r="M408" s="184">
        <f t="shared" si="13"/>
        <v>0</v>
      </c>
      <c r="N408" s="184">
        <f t="shared" si="13"/>
        <v>0</v>
      </c>
      <c r="O408" s="184">
        <f t="shared" si="13"/>
        <v>0</v>
      </c>
      <c r="P408" s="184">
        <f t="shared" si="13"/>
        <v>0</v>
      </c>
      <c r="Q408" s="184">
        <f t="shared" si="13"/>
        <v>0</v>
      </c>
    </row>
    <row r="409" spans="1:17" ht="28.5" customHeight="1" thickTop="1" thickBot="1" x14ac:dyDescent="0.3">
      <c r="A409" s="209"/>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09"/>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09"/>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09"/>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09"/>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09"/>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09"/>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09"/>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09"/>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09"/>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09"/>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09"/>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09"/>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09"/>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09"/>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09"/>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09"/>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09"/>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09"/>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09"/>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09"/>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09"/>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09"/>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09"/>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09"/>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09"/>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09"/>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09"/>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09"/>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09"/>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09"/>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09"/>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09"/>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09"/>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09"/>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09"/>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09"/>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09"/>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09"/>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09"/>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09"/>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09"/>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09"/>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09"/>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09"/>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09"/>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09"/>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09"/>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09"/>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09"/>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09"/>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09"/>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09"/>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09"/>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09"/>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09"/>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09"/>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09"/>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09"/>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09"/>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09"/>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09"/>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09"/>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09"/>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09"/>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09"/>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09"/>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09"/>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09"/>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09"/>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09"/>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09"/>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09"/>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09"/>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09"/>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09"/>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09"/>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09"/>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09"/>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09"/>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09"/>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09"/>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09"/>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09"/>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09"/>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09"/>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09"/>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09"/>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09"/>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09"/>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09"/>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09"/>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09"/>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09"/>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09"/>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09"/>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09"/>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09"/>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09"/>
      <c r="C507" s="34">
        <f>'PC Despesas'!O103</f>
        <v>9999</v>
      </c>
      <c r="D507" s="35" t="str">
        <f>VLOOKUP(C507,'PC Despesas'!$O$5:$P$103,2,FALSE)</f>
        <v>-</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09"/>
      <c r="C508" s="173" t="str">
        <f>'PC Despesas'!R4</f>
        <v>5.6</v>
      </c>
      <c r="D508" s="174" t="str">
        <f>VLOOKUP(C508,'PC Despesas'!$R$4:$S$103,2,FALSE)</f>
        <v>DESPESAS DE MARKETING</v>
      </c>
      <c r="E508" s="184">
        <f t="shared" ref="E508:Q508" si="16">SUM(E509:E607)</f>
        <v>0</v>
      </c>
      <c r="F508" s="184">
        <f t="shared" si="16"/>
        <v>0</v>
      </c>
      <c r="G508" s="184">
        <f t="shared" si="16"/>
        <v>0</v>
      </c>
      <c r="H508" s="184">
        <f t="shared" si="16"/>
        <v>0</v>
      </c>
      <c r="I508" s="184">
        <f t="shared" si="16"/>
        <v>0</v>
      </c>
      <c r="J508" s="184">
        <f t="shared" si="16"/>
        <v>0</v>
      </c>
      <c r="K508" s="184">
        <f t="shared" si="16"/>
        <v>0</v>
      </c>
      <c r="L508" s="184">
        <f t="shared" si="16"/>
        <v>0</v>
      </c>
      <c r="M508" s="184">
        <f t="shared" si="16"/>
        <v>0</v>
      </c>
      <c r="N508" s="184">
        <f t="shared" si="16"/>
        <v>0</v>
      </c>
      <c r="O508" s="184">
        <f t="shared" si="16"/>
        <v>0</v>
      </c>
      <c r="P508" s="184">
        <f t="shared" si="16"/>
        <v>0</v>
      </c>
      <c r="Q508" s="184">
        <f t="shared" si="16"/>
        <v>0</v>
      </c>
    </row>
    <row r="509" spans="1:17" ht="28.5" customHeight="1" thickTop="1" thickBot="1" x14ac:dyDescent="0.3">
      <c r="A509" s="209"/>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09"/>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09"/>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09"/>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09"/>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09"/>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09"/>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09"/>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09"/>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09"/>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09"/>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09"/>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09"/>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09"/>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09"/>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09"/>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09"/>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09"/>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09"/>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09"/>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09"/>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09"/>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09"/>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09"/>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09"/>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09"/>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09"/>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09"/>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09"/>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09"/>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09"/>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09"/>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09"/>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09"/>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09"/>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09"/>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09"/>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09"/>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09"/>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09"/>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09"/>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09"/>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09"/>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09"/>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09"/>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09"/>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09"/>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09"/>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09"/>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09"/>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09"/>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09"/>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09"/>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09"/>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09"/>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09"/>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09"/>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09"/>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09"/>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09"/>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09"/>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09"/>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09"/>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09"/>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09"/>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09"/>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09"/>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09"/>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09"/>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09"/>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09"/>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09"/>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09"/>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09"/>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09"/>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09"/>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09"/>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09"/>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09"/>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09"/>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09"/>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09"/>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09"/>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09"/>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09"/>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09"/>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09"/>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09"/>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09"/>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09"/>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09"/>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09"/>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09"/>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09"/>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09"/>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09"/>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09"/>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09"/>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09"/>
      <c r="C607" s="34">
        <f>'PC Despesas'!R103</f>
        <v>9999</v>
      </c>
      <c r="D607" s="35" t="str">
        <f>VLOOKUP(C607,'PC Despesas'!$R$5:$S$103,2,FALSE)</f>
        <v>-</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09"/>
      <c r="C608" s="173" t="str">
        <f>'PC Despesas'!U4</f>
        <v>5.7</v>
      </c>
      <c r="D608" s="174" t="str">
        <f>VLOOKUP(C608,'PC Despesas'!$U$4:$V$103,2,FALSE)</f>
        <v>IMPOSTOS</v>
      </c>
      <c r="E608" s="184">
        <f t="shared" ref="E608:Q608" si="19">SUM(E609:E707)</f>
        <v>0</v>
      </c>
      <c r="F608" s="184">
        <f t="shared" si="19"/>
        <v>0</v>
      </c>
      <c r="G608" s="184">
        <f t="shared" si="19"/>
        <v>0</v>
      </c>
      <c r="H608" s="184">
        <f t="shared" si="19"/>
        <v>0</v>
      </c>
      <c r="I608" s="184">
        <f t="shared" si="19"/>
        <v>0</v>
      </c>
      <c r="J608" s="184">
        <f t="shared" si="19"/>
        <v>0</v>
      </c>
      <c r="K608" s="184">
        <f t="shared" si="19"/>
        <v>0</v>
      </c>
      <c r="L608" s="184">
        <f t="shared" si="19"/>
        <v>0</v>
      </c>
      <c r="M608" s="184">
        <f t="shared" si="19"/>
        <v>0</v>
      </c>
      <c r="N608" s="184">
        <f t="shared" si="19"/>
        <v>0</v>
      </c>
      <c r="O608" s="184">
        <f t="shared" si="19"/>
        <v>0</v>
      </c>
      <c r="P608" s="184">
        <f t="shared" si="19"/>
        <v>0</v>
      </c>
      <c r="Q608" s="184">
        <f t="shared" si="19"/>
        <v>0</v>
      </c>
    </row>
    <row r="609" spans="1:17" ht="28.5" customHeight="1" thickTop="1" thickBot="1" x14ac:dyDescent="0.3">
      <c r="A609" s="209"/>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09"/>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09"/>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09"/>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09"/>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09"/>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09"/>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09"/>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09"/>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09"/>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09"/>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09"/>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09"/>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09"/>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09"/>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09"/>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09"/>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09"/>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09"/>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09"/>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09"/>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09"/>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09"/>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09"/>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09"/>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09"/>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09"/>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09"/>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09"/>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09"/>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09"/>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09"/>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09"/>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09"/>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09"/>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09"/>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09"/>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09"/>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09"/>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09"/>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09"/>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09"/>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09"/>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09"/>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09"/>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09"/>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09"/>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09"/>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09"/>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09"/>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09"/>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09"/>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09"/>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09"/>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09"/>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09"/>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09"/>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09"/>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09"/>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09"/>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09"/>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09"/>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09"/>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09"/>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09"/>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09"/>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09"/>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09"/>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09"/>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09"/>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09"/>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09"/>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09"/>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09"/>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09"/>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09"/>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09"/>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09"/>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09"/>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09"/>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09"/>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09"/>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09"/>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09"/>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09"/>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09"/>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09"/>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09"/>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09"/>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09"/>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09"/>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09"/>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09"/>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09"/>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09"/>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09"/>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09"/>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09"/>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09"/>
      <c r="C707" s="34">
        <f>'PC Despesas'!U103</f>
        <v>9999</v>
      </c>
      <c r="D707" s="35" t="str">
        <f>VLOOKUP(C707,'PC Despesas'!$U$5:$V$103,2,FALSE)</f>
        <v>-</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09"/>
      <c r="C708" s="173" t="str">
        <f>'PC Despesas'!X4</f>
        <v>5.8</v>
      </c>
      <c r="D708" s="174" t="str">
        <f>VLOOKUP(C708,'PC Despesas'!$X$4:$Y$103,2,FALSE)</f>
        <v>INVESTIMENTOS</v>
      </c>
      <c r="E708" s="184">
        <f>SUM(E709:E807)</f>
        <v>0</v>
      </c>
      <c r="F708" s="184">
        <f t="shared" ref="F708:Q708" si="22">SUM(F709:F807)</f>
        <v>0</v>
      </c>
      <c r="G708" s="184">
        <f t="shared" si="22"/>
        <v>0</v>
      </c>
      <c r="H708" s="184">
        <f t="shared" si="22"/>
        <v>0</v>
      </c>
      <c r="I708" s="184">
        <f t="shared" si="22"/>
        <v>0</v>
      </c>
      <c r="J708" s="184">
        <f t="shared" si="22"/>
        <v>0</v>
      </c>
      <c r="K708" s="184">
        <f t="shared" si="22"/>
        <v>0</v>
      </c>
      <c r="L708" s="184">
        <f t="shared" si="22"/>
        <v>0</v>
      </c>
      <c r="M708" s="184">
        <f t="shared" si="22"/>
        <v>0</v>
      </c>
      <c r="N708" s="184">
        <f t="shared" si="22"/>
        <v>0</v>
      </c>
      <c r="O708" s="184">
        <f t="shared" si="22"/>
        <v>0</v>
      </c>
      <c r="P708" s="184">
        <f t="shared" si="22"/>
        <v>0</v>
      </c>
      <c r="Q708" s="184">
        <f t="shared" si="22"/>
        <v>0</v>
      </c>
    </row>
    <row r="709" spans="1:17" ht="29.25" customHeight="1" thickTop="1" thickBot="1" x14ac:dyDescent="0.3">
      <c r="A709" s="209"/>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09"/>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09"/>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09"/>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09"/>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09"/>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09"/>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09"/>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09"/>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09"/>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09"/>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09"/>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09"/>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09"/>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09"/>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09"/>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09"/>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09"/>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09"/>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09"/>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09"/>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09"/>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09"/>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09"/>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09"/>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09"/>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09"/>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09"/>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09"/>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09"/>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09"/>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09"/>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09"/>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09"/>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09"/>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09"/>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09"/>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09"/>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09"/>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09"/>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09"/>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09"/>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09"/>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09"/>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09"/>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09"/>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09"/>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09"/>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09"/>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09"/>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09"/>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09"/>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09"/>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09"/>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09"/>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09"/>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09"/>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09"/>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09"/>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09"/>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09"/>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09"/>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09"/>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09"/>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09"/>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09"/>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09"/>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09"/>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09"/>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09"/>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09"/>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09"/>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09"/>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09"/>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09"/>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09"/>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09"/>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09"/>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09"/>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09"/>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09"/>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09"/>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09"/>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09"/>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09"/>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09"/>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09"/>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09"/>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09"/>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09"/>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09"/>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09"/>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09"/>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09"/>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09"/>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09"/>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09"/>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09"/>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09"/>
      <c r="C807" s="34">
        <f>'PC Despesas'!X103</f>
        <v>9999</v>
      </c>
      <c r="D807" s="35" t="str">
        <f>VLOOKUP(C807,'PC Despesas'!$X$5:$Y$103,2,FALSE)</f>
        <v>-</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1338"/>
  <sheetViews>
    <sheetView showGridLines="0" topLeftCell="C1" zoomScale="90" zoomScaleNormal="90" zoomScalePageLayoutView="90" workbookViewId="0"/>
  </sheetViews>
  <sheetFormatPr defaultColWidth="0" defaultRowHeight="25.5" customHeight="1" x14ac:dyDescent="0.25"/>
  <cols>
    <col min="1" max="1" width="27.42578125" style="214"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09"/>
      <c r="C1" s="262"/>
      <c r="D1" s="262"/>
      <c r="E1" s="262"/>
      <c r="F1" s="262"/>
      <c r="G1" s="262"/>
      <c r="H1" s="262"/>
      <c r="I1" s="262"/>
      <c r="J1" s="262"/>
      <c r="K1" s="262"/>
      <c r="L1" s="262"/>
      <c r="M1" s="262"/>
      <c r="N1" s="262"/>
      <c r="O1" s="262"/>
      <c r="P1" s="262"/>
      <c r="Q1" s="262"/>
      <c r="R1" s="262"/>
    </row>
    <row r="2" spans="1:18" s="18" customFormat="1" ht="37.5" hidden="1" customHeight="1" x14ac:dyDescent="0.25">
      <c r="A2" s="209"/>
      <c r="C2" s="19"/>
      <c r="D2" s="19"/>
      <c r="E2" s="19"/>
      <c r="F2" s="19"/>
      <c r="G2" s="19"/>
      <c r="H2" s="19"/>
      <c r="I2" s="19"/>
      <c r="J2" s="19"/>
      <c r="K2" s="19"/>
      <c r="L2" s="19"/>
      <c r="M2" s="19"/>
      <c r="N2" s="19"/>
      <c r="O2" s="19"/>
      <c r="P2" s="19"/>
    </row>
    <row r="3" spans="1:18" ht="39" customHeight="1" thickBot="1" x14ac:dyDescent="0.3">
      <c r="A3" s="209"/>
      <c r="G3" s="12"/>
    </row>
    <row r="4" spans="1:18" ht="25.5" customHeight="1" thickTop="1" thickBot="1" x14ac:dyDescent="0.3">
      <c r="A4" s="209"/>
      <c r="C4" s="286" t="s">
        <v>60</v>
      </c>
      <c r="D4" s="286"/>
      <c r="E4" s="170" t="s">
        <v>41</v>
      </c>
      <c r="F4" s="170" t="s">
        <v>42</v>
      </c>
      <c r="G4" s="170" t="s">
        <v>43</v>
      </c>
      <c r="H4" s="170" t="s">
        <v>44</v>
      </c>
      <c r="I4" s="170" t="s">
        <v>45</v>
      </c>
      <c r="J4" s="170" t="s">
        <v>46</v>
      </c>
      <c r="K4" s="170" t="s">
        <v>47</v>
      </c>
      <c r="L4" s="170" t="s">
        <v>48</v>
      </c>
      <c r="M4" s="170" t="s">
        <v>49</v>
      </c>
      <c r="N4" s="170" t="s">
        <v>50</v>
      </c>
      <c r="O4" s="170" t="s">
        <v>51</v>
      </c>
      <c r="P4" s="170" t="s">
        <v>52</v>
      </c>
      <c r="Q4" s="170" t="s">
        <v>53</v>
      </c>
    </row>
    <row r="5" spans="1:18" ht="6" customHeight="1" thickTop="1" thickBot="1" x14ac:dyDescent="0.3">
      <c r="A5" s="209"/>
      <c r="C5" s="14"/>
      <c r="D5" s="9"/>
      <c r="E5" s="10"/>
      <c r="F5" s="9"/>
      <c r="G5" s="9"/>
      <c r="H5" s="9"/>
      <c r="I5" s="9"/>
      <c r="J5" s="10"/>
      <c r="K5" s="10"/>
      <c r="L5" s="10"/>
      <c r="M5" s="10"/>
      <c r="N5" s="10"/>
      <c r="O5" s="10"/>
      <c r="P5" s="10"/>
      <c r="Q5" s="10"/>
    </row>
    <row r="6" spans="1:18" ht="30" customHeight="1" thickTop="1" thickBot="1" x14ac:dyDescent="0.3">
      <c r="A6" s="209"/>
      <c r="C6" s="286" t="s">
        <v>70</v>
      </c>
      <c r="D6" s="286"/>
      <c r="E6" s="183">
        <f>E8+E109+E210</f>
        <v>2.1</v>
      </c>
      <c r="F6" s="183">
        <f t="shared" ref="F6:Q6" si="0">F8+F109+F210</f>
        <v>0</v>
      </c>
      <c r="G6" s="183">
        <f t="shared" si="0"/>
        <v>0</v>
      </c>
      <c r="H6" s="183">
        <f t="shared" si="0"/>
        <v>0</v>
      </c>
      <c r="I6" s="183">
        <f t="shared" si="0"/>
        <v>0</v>
      </c>
      <c r="J6" s="183">
        <f t="shared" si="0"/>
        <v>0</v>
      </c>
      <c r="K6" s="183">
        <f t="shared" si="0"/>
        <v>0</v>
      </c>
      <c r="L6" s="183">
        <f t="shared" si="0"/>
        <v>0</v>
      </c>
      <c r="M6" s="183">
        <f t="shared" si="0"/>
        <v>0</v>
      </c>
      <c r="N6" s="183">
        <f t="shared" si="0"/>
        <v>0</v>
      </c>
      <c r="O6" s="183">
        <f t="shared" si="0"/>
        <v>0</v>
      </c>
      <c r="P6" s="183">
        <f t="shared" si="0"/>
        <v>0</v>
      </c>
      <c r="Q6" s="183">
        <f t="shared" si="0"/>
        <v>2.1</v>
      </c>
    </row>
    <row r="7" spans="1:18" ht="17.25" customHeight="1" thickTop="1" thickBot="1" x14ac:dyDescent="0.3">
      <c r="A7" s="209"/>
      <c r="C7" s="292"/>
      <c r="D7" s="292"/>
      <c r="E7" s="53"/>
      <c r="F7" s="53"/>
      <c r="G7" s="53"/>
      <c r="H7" s="53"/>
      <c r="I7" s="53"/>
      <c r="J7" s="53"/>
      <c r="K7" s="53"/>
      <c r="L7" s="53"/>
      <c r="M7" s="53"/>
      <c r="N7" s="53"/>
      <c r="O7" s="53"/>
      <c r="P7" s="53"/>
      <c r="Q7" s="53"/>
    </row>
    <row r="8" spans="1:18" ht="33.75" customHeight="1" thickTop="1" thickBot="1" x14ac:dyDescent="0.3">
      <c r="A8" s="209"/>
      <c r="C8" s="178" t="str">
        <f>'PC Receitas'!C4</f>
        <v>4.1</v>
      </c>
      <c r="D8" s="187" t="str">
        <f>VLOOKUP(C8,'PC Receitas'!C4:D103,2,FALSE)</f>
        <v>RECEITAS COM PRODUTO</v>
      </c>
      <c r="E8" s="179">
        <f>SUM(E9:E108)</f>
        <v>0</v>
      </c>
      <c r="F8" s="179">
        <f t="shared" ref="F8:Q8" si="1">SUM(F9:F108)</f>
        <v>0</v>
      </c>
      <c r="G8" s="179">
        <f t="shared" si="1"/>
        <v>0</v>
      </c>
      <c r="H8" s="179">
        <f t="shared" si="1"/>
        <v>0</v>
      </c>
      <c r="I8" s="179">
        <f t="shared" si="1"/>
        <v>0</v>
      </c>
      <c r="J8" s="179">
        <f t="shared" si="1"/>
        <v>0</v>
      </c>
      <c r="K8" s="179">
        <f t="shared" si="1"/>
        <v>0</v>
      </c>
      <c r="L8" s="179">
        <f t="shared" si="1"/>
        <v>0</v>
      </c>
      <c r="M8" s="179">
        <f t="shared" si="1"/>
        <v>0</v>
      </c>
      <c r="N8" s="179">
        <f t="shared" si="1"/>
        <v>0</v>
      </c>
      <c r="O8" s="179">
        <f t="shared" si="1"/>
        <v>0</v>
      </c>
      <c r="P8" s="179">
        <f t="shared" si="1"/>
        <v>0</v>
      </c>
      <c r="Q8" s="179">
        <f t="shared" si="1"/>
        <v>0</v>
      </c>
    </row>
    <row r="9" spans="1:18" ht="28.5" customHeight="1" thickTop="1" thickBot="1" x14ac:dyDescent="0.3">
      <c r="A9" s="209"/>
      <c r="C9" s="34" t="str">
        <f>'PC Receitas'!C5</f>
        <v>4.1.1</v>
      </c>
      <c r="D9" s="35" t="str">
        <f>VLOOKUP(C9,'PC Receitas'!$C$4:$D$105,2,FALSE)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09"/>
      <c r="C10" s="34" t="str">
        <f>'PC Receitas'!C6</f>
        <v>4.1.2</v>
      </c>
      <c r="D10" s="35" t="str">
        <f>VLOOKUP(C10,'PC Receitas'!$C$4:$D$105,2,FALSE)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09"/>
      <c r="C11" s="34" t="str">
        <f>'PC Receitas'!C7</f>
        <v>4.1.3</v>
      </c>
      <c r="D11" s="35" t="str">
        <f>VLOOKUP(C11,'PC Receitas'!$C$4:$D$105,2,FALSE)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09"/>
      <c r="C12" s="34" t="str">
        <f>'PC Receitas'!C8</f>
        <v>4.1.4</v>
      </c>
      <c r="D12" s="35" t="str">
        <f>VLOOKUP(C12,'PC Receitas'!$C$4:$D$105,2,FALSE)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09"/>
      <c r="C13" s="34" t="str">
        <f>'PC Receitas'!C9</f>
        <v>4.1.5</v>
      </c>
      <c r="D13" s="35" t="str">
        <f>VLOOKUP(C13,'PC Receitas'!$C$4:$D$105,2,FALSE)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09"/>
      <c r="C14" s="34">
        <f>'PC Receitas'!C10</f>
        <v>9999</v>
      </c>
      <c r="D14" s="35" t="str">
        <f>VLOOKUP(C14,'PC Receitas'!$C$4:$D$105,2,FALSE)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09"/>
      <c r="C15" s="34">
        <f>'PC Receitas'!C11</f>
        <v>9999</v>
      </c>
      <c r="D15" s="35" t="str">
        <f>VLOOKUP(C15,'PC Receitas'!$C$4:$D$105,2,FALSE)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09"/>
      <c r="C16" s="34">
        <f>'PC Receitas'!C12</f>
        <v>9999</v>
      </c>
      <c r="D16" s="35" t="str">
        <f>VLOOKUP(C16,'PC Receitas'!$C$4:$D$105,2,FALSE)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09"/>
      <c r="C17" s="34">
        <f>'PC Receitas'!C13</f>
        <v>9999</v>
      </c>
      <c r="D17" s="35" t="str">
        <f>VLOOKUP(C17,'PC Receitas'!$C$4:$D$105,2,FALSE)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09"/>
      <c r="C18" s="34">
        <f>'PC Receitas'!C14</f>
        <v>9999</v>
      </c>
      <c r="D18" s="35" t="str">
        <f>VLOOKUP(C18,'PC Receitas'!$C$4:$D$105,2,FALSE)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09"/>
      <c r="C19" s="34">
        <f>'PC Receitas'!C15</f>
        <v>9999</v>
      </c>
      <c r="D19" s="35" t="str">
        <f>VLOOKUP(C19,'PC Receitas'!$C$4:$D$105,2,FALSE)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09"/>
      <c r="C20" s="34">
        <f>'PC Receitas'!C16</f>
        <v>9999</v>
      </c>
      <c r="D20" s="35" t="str">
        <f>VLOOKUP(C20,'PC Receitas'!$C$4:$D$105,2,FALSE)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09"/>
      <c r="C21" s="34">
        <f>'PC Receitas'!C17</f>
        <v>9999</v>
      </c>
      <c r="D21" s="35" t="str">
        <f>VLOOKUP(C21,'PC Receitas'!$C$4:$D$105,2,FALSE)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09"/>
      <c r="C22" s="34">
        <f>'PC Receitas'!C18</f>
        <v>9999</v>
      </c>
      <c r="D22" s="35" t="str">
        <f>VLOOKUP(C22,'PC Receitas'!$C$4:$D$105,2,FALSE)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09"/>
      <c r="C23" s="34">
        <f>'PC Receitas'!C19</f>
        <v>9999</v>
      </c>
      <c r="D23" s="35" t="str">
        <f>VLOOKUP(C23,'PC Receitas'!$C$4:$D$105,2,FALSE)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09"/>
      <c r="C24" s="34">
        <f>'PC Receitas'!C20</f>
        <v>9999</v>
      </c>
      <c r="D24" s="35" t="str">
        <f>VLOOKUP(C24,'PC Receitas'!$C$4:$D$105,2,FALSE)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09"/>
      <c r="C25" s="34">
        <f>'PC Receitas'!C21</f>
        <v>9999</v>
      </c>
      <c r="D25" s="35" t="str">
        <f>VLOOKUP(C25,'PC Receitas'!$C$4:$D$105,2,FALSE)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09"/>
      <c r="C26" s="34">
        <f>'PC Receitas'!C22</f>
        <v>9999</v>
      </c>
      <c r="D26" s="35" t="str">
        <f>VLOOKUP(C26,'PC Receitas'!$C$4:$D$105,2,FALSE)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09"/>
      <c r="C27" s="34">
        <f>'PC Receitas'!C23</f>
        <v>9999</v>
      </c>
      <c r="D27" s="35" t="str">
        <f>VLOOKUP(C27,'PC Receitas'!$C$4:$D$105,2,FALSE)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09"/>
      <c r="C28" s="34">
        <f>'PC Receitas'!C24</f>
        <v>9999</v>
      </c>
      <c r="D28" s="35" t="str">
        <f>VLOOKUP(C28,'PC Receitas'!$C$4:$D$105,2,FALSE)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09"/>
      <c r="C29" s="34">
        <f>'PC Receitas'!C25</f>
        <v>9999</v>
      </c>
      <c r="D29" s="35" t="str">
        <f>VLOOKUP(C29,'PC Receitas'!$C$4:$D$105,2,FALSE)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09"/>
      <c r="C30" s="34">
        <f>'PC Receitas'!C26</f>
        <v>9999</v>
      </c>
      <c r="D30" s="35" t="str">
        <f>VLOOKUP(C30,'PC Receitas'!$C$4:$D$105,2,FALSE)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09"/>
      <c r="C31" s="34">
        <f>'PC Receitas'!C27</f>
        <v>9999</v>
      </c>
      <c r="D31" s="35" t="str">
        <f>VLOOKUP(C31,'PC Receitas'!$C$4:$D$105,2,FALSE)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09"/>
      <c r="C32" s="34">
        <f>'PC Receitas'!C28</f>
        <v>9999</v>
      </c>
      <c r="D32" s="35" t="str">
        <f>VLOOKUP(C32,'PC Receitas'!$C$4:$D$105,2,FALSE)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09"/>
      <c r="C33" s="34">
        <f>'PC Receitas'!C29</f>
        <v>9999</v>
      </c>
      <c r="D33" s="35" t="str">
        <f>VLOOKUP(C33,'PC Receitas'!$C$4:$D$105,2,FALSE)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09"/>
      <c r="C34" s="34">
        <f>'PC Receitas'!C30</f>
        <v>9999</v>
      </c>
      <c r="D34" s="35" t="str">
        <f>VLOOKUP(C34,'PC Receitas'!$C$4:$D$105,2,FALSE)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09"/>
      <c r="C35" s="34">
        <f>'PC Receitas'!C31</f>
        <v>9999</v>
      </c>
      <c r="D35" s="35" t="str">
        <f>VLOOKUP(C35,'PC Receitas'!$C$4:$D$105,2,FALSE)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09"/>
      <c r="C36" s="34">
        <f>'PC Receitas'!C32</f>
        <v>9999</v>
      </c>
      <c r="D36" s="35" t="str">
        <f>VLOOKUP(C36,'PC Receitas'!$C$4:$D$105,2,FALSE)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09"/>
      <c r="C37" s="34">
        <f>'PC Receitas'!C33</f>
        <v>9999</v>
      </c>
      <c r="D37" s="35" t="str">
        <f>VLOOKUP(C37,'PC Receitas'!$C$4:$D$105,2,FALSE)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09"/>
      <c r="C38" s="34">
        <f>'PC Receitas'!C34</f>
        <v>9999</v>
      </c>
      <c r="D38" s="35" t="str">
        <f>VLOOKUP(C38,'PC Receitas'!$C$4:$D$105,2,FALSE)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09"/>
      <c r="C39" s="34">
        <f>'PC Receitas'!C35</f>
        <v>9999</v>
      </c>
      <c r="D39" s="35" t="str">
        <f>VLOOKUP(C39,'PC Receitas'!$C$4:$D$105,2,FALSE)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09"/>
      <c r="C40" s="34">
        <f>'PC Receitas'!C36</f>
        <v>9999</v>
      </c>
      <c r="D40" s="35" t="str">
        <f>VLOOKUP(C40,'PC Receitas'!$C$4:$D$105,2,FALSE)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09"/>
      <c r="C41" s="34">
        <f>'PC Receitas'!C37</f>
        <v>9999</v>
      </c>
      <c r="D41" s="35" t="str">
        <f>VLOOKUP(C41,'PC Receitas'!$C$4:$D$105,2,FALSE)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09"/>
      <c r="C42" s="34">
        <f>'PC Receitas'!C38</f>
        <v>9999</v>
      </c>
      <c r="D42" s="35" t="str">
        <f>VLOOKUP(C42,'PC Receitas'!$C$4:$D$105,2,FALSE)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09"/>
      <c r="C43" s="34">
        <f>'PC Receitas'!C39</f>
        <v>9999</v>
      </c>
      <c r="D43" s="35" t="str">
        <f>VLOOKUP(C43,'PC Receitas'!$C$4:$D$105,2,FALSE)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09"/>
      <c r="C44" s="34">
        <f>'PC Receitas'!C40</f>
        <v>9999</v>
      </c>
      <c r="D44" s="35" t="str">
        <f>VLOOKUP(C44,'PC Receitas'!$C$4:$D$105,2,FALSE)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09"/>
      <c r="C45" s="34">
        <f>'PC Receitas'!C41</f>
        <v>9999</v>
      </c>
      <c r="D45" s="35" t="str">
        <f>VLOOKUP(C45,'PC Receitas'!$C$4:$D$105,2,FALSE)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09"/>
      <c r="C46" s="34">
        <f>'PC Receitas'!C42</f>
        <v>9999</v>
      </c>
      <c r="D46" s="35" t="str">
        <f>VLOOKUP(C46,'PC Receitas'!$C$4:$D$105,2,FALSE)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09"/>
      <c r="C47" s="34">
        <f>'PC Receitas'!C43</f>
        <v>9999</v>
      </c>
      <c r="D47" s="35" t="str">
        <f>VLOOKUP(C47,'PC Receitas'!$C$4:$D$105,2,FALSE)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09"/>
      <c r="C48" s="34">
        <f>'PC Receitas'!C44</f>
        <v>9999</v>
      </c>
      <c r="D48" s="35" t="str">
        <f>VLOOKUP(C48,'PC Receitas'!$C$4:$D$105,2,FALSE)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09"/>
      <c r="C49" s="34">
        <f>'PC Receitas'!C45</f>
        <v>9999</v>
      </c>
      <c r="D49" s="35" t="str">
        <f>VLOOKUP(C49,'PC Receitas'!$C$4:$D$105,2,FALSE)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09"/>
      <c r="C50" s="34">
        <f>'PC Receitas'!C46</f>
        <v>9999</v>
      </c>
      <c r="D50" s="35" t="str">
        <f>VLOOKUP(C50,'PC Receitas'!$C$4:$D$105,2,FALSE)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09"/>
      <c r="C51" s="34">
        <f>'PC Receitas'!C47</f>
        <v>9999</v>
      </c>
      <c r="D51" s="35" t="str">
        <f>VLOOKUP(C51,'PC Receitas'!$C$4:$D$105,2,FALSE)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09"/>
      <c r="C52" s="34">
        <f>'PC Receitas'!C48</f>
        <v>9999</v>
      </c>
      <c r="D52" s="35" t="str">
        <f>VLOOKUP(C52,'PC Receitas'!$C$4:$D$105,2,FALSE)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09"/>
      <c r="C53" s="34">
        <f>'PC Receitas'!C49</f>
        <v>9999</v>
      </c>
      <c r="D53" s="35" t="str">
        <f>VLOOKUP(C53,'PC Receitas'!$C$4:$D$105,2,FALSE)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09"/>
      <c r="C54" s="34">
        <f>'PC Receitas'!C50</f>
        <v>9999</v>
      </c>
      <c r="D54" s="35" t="str">
        <f>VLOOKUP(C54,'PC Receitas'!$C$4:$D$105,2,FALSE)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09"/>
      <c r="C55" s="34">
        <f>'PC Receitas'!C51</f>
        <v>9999</v>
      </c>
      <c r="D55" s="35" t="str">
        <f>VLOOKUP(C55,'PC Receitas'!$C$4:$D$105,2,FALSE)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09"/>
      <c r="C56" s="34">
        <f>'PC Receitas'!C52</f>
        <v>9999</v>
      </c>
      <c r="D56" s="35" t="str">
        <f>VLOOKUP(C56,'PC Receitas'!$C$4:$D$105,2,FALSE)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09"/>
      <c r="C57" s="34">
        <f>'PC Receitas'!C53</f>
        <v>9999</v>
      </c>
      <c r="D57" s="35" t="str">
        <f>VLOOKUP(C57,'PC Receitas'!$C$4:$D$105,2,FALSE)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09"/>
      <c r="C58" s="34">
        <f>'PC Receitas'!C54</f>
        <v>9999</v>
      </c>
      <c r="D58" s="35" t="str">
        <f>VLOOKUP(C58,'PC Receitas'!$C$4:$D$105,2,FALSE)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09"/>
      <c r="C59" s="34">
        <f>'PC Receitas'!C55</f>
        <v>9999</v>
      </c>
      <c r="D59" s="35" t="str">
        <f>VLOOKUP(C59,'PC Receitas'!$C$4:$D$105,2,FALSE)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09"/>
      <c r="C60" s="34">
        <f>'PC Receitas'!C56</f>
        <v>9999</v>
      </c>
      <c r="D60" s="35" t="str">
        <f>VLOOKUP(C60,'PC Receitas'!$C$4:$D$105,2,FALSE)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09"/>
      <c r="C61" s="34">
        <f>'PC Receitas'!C57</f>
        <v>9999</v>
      </c>
      <c r="D61" s="35" t="str">
        <f>VLOOKUP(C61,'PC Receitas'!$C$4:$D$105,2,FALSE)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09"/>
      <c r="C62" s="34">
        <f>'PC Receitas'!C58</f>
        <v>9999</v>
      </c>
      <c r="D62" s="35" t="str">
        <f>VLOOKUP(C62,'PC Receitas'!$C$4:$D$105,2,FALSE)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09"/>
      <c r="C63" s="34">
        <f>'PC Receitas'!C59</f>
        <v>9999</v>
      </c>
      <c r="D63" s="35" t="str">
        <f>VLOOKUP(C63,'PC Receitas'!$C$4:$D$105,2,FALSE)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09"/>
      <c r="C64" s="34">
        <f>'PC Receitas'!C60</f>
        <v>9999</v>
      </c>
      <c r="D64" s="35" t="str">
        <f>VLOOKUP(C64,'PC Receitas'!$C$4:$D$105,2,FALSE)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09"/>
      <c r="C65" s="34">
        <f>'PC Receitas'!C61</f>
        <v>9999</v>
      </c>
      <c r="D65" s="35" t="str">
        <f>VLOOKUP(C65,'PC Receitas'!$C$4:$D$105,2,FALSE)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09"/>
      <c r="C66" s="34">
        <f>'PC Receitas'!C62</f>
        <v>9999</v>
      </c>
      <c r="D66" s="35" t="str">
        <f>VLOOKUP(C66,'PC Receitas'!$C$4:$D$105,2,FALSE)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09"/>
      <c r="C67" s="34">
        <f>'PC Receitas'!C63</f>
        <v>9999</v>
      </c>
      <c r="D67" s="35" t="str">
        <f>VLOOKUP(C67,'PC Receitas'!$C$4:$D$105,2,FALSE)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09"/>
      <c r="C68" s="34">
        <f>'PC Receitas'!C64</f>
        <v>9999</v>
      </c>
      <c r="D68" s="35" t="str">
        <f>VLOOKUP(C68,'PC Receitas'!$C$4:$D$105,2,FALSE)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09"/>
      <c r="C69" s="34">
        <f>'PC Receitas'!C65</f>
        <v>9999</v>
      </c>
      <c r="D69" s="35" t="str">
        <f>VLOOKUP(C69,'PC Receitas'!$C$4:$D$105,2,FALSE)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09"/>
      <c r="C70" s="34">
        <f>'PC Receitas'!C66</f>
        <v>9999</v>
      </c>
      <c r="D70" s="35" t="str">
        <f>VLOOKUP(C70,'PC Receitas'!$C$4:$D$105,2,FALSE)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09"/>
      <c r="C71" s="34">
        <f>'PC Receitas'!C67</f>
        <v>9999</v>
      </c>
      <c r="D71" s="35" t="str">
        <f>VLOOKUP(C71,'PC Receitas'!$C$4:$D$105,2,FALSE)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09"/>
      <c r="C72" s="34">
        <f>'PC Receitas'!C68</f>
        <v>9999</v>
      </c>
      <c r="D72" s="35" t="str">
        <f>VLOOKUP(C72,'PC Receitas'!$C$4:$D$105,2,FALSE)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09"/>
      <c r="C73" s="34">
        <f>'PC Receitas'!C69</f>
        <v>9999</v>
      </c>
      <c r="D73" s="35" t="str">
        <f>VLOOKUP(C73,'PC Receitas'!$C$4:$D$105,2,FALSE)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09"/>
      <c r="C74" s="34">
        <f>'PC Receitas'!C70</f>
        <v>9999</v>
      </c>
      <c r="D74" s="35" t="str">
        <f>VLOOKUP(C74,'PC Receitas'!$C$4:$D$105,2,FALSE)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8" si="3">SUM(E74:P74)</f>
        <v>0</v>
      </c>
    </row>
    <row r="75" spans="1:17" ht="28.5" customHeight="1" thickTop="1" thickBot="1" x14ac:dyDescent="0.3">
      <c r="A75" s="209"/>
      <c r="C75" s="34">
        <f>'PC Receitas'!C71</f>
        <v>9999</v>
      </c>
      <c r="D75" s="35" t="str">
        <f>VLOOKUP(C75,'PC Receitas'!$C$4:$D$105,2,FALSE)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09"/>
      <c r="C76" s="34">
        <f>'PC Receitas'!C72</f>
        <v>9999</v>
      </c>
      <c r="D76" s="35" t="str">
        <f>VLOOKUP(C76,'PC Receitas'!$C$4:$D$105,2,FALSE)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09"/>
      <c r="C77" s="34">
        <f>'PC Receitas'!C73</f>
        <v>9999</v>
      </c>
      <c r="D77" s="35" t="str">
        <f>VLOOKUP(C77,'PC Receitas'!$C$4:$D$105,2,FALSE)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09"/>
      <c r="C78" s="34">
        <f>'PC Receitas'!C74</f>
        <v>9999</v>
      </c>
      <c r="D78" s="35" t="str">
        <f>VLOOKUP(C78,'PC Receitas'!$C$4:$D$105,2,FALSE)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09"/>
      <c r="C79" s="34">
        <f>'PC Receitas'!C75</f>
        <v>9999</v>
      </c>
      <c r="D79" s="35" t="str">
        <f>VLOOKUP(C79,'PC Receitas'!$C$4:$D$105,2,FALSE)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09"/>
      <c r="C80" s="34">
        <f>'PC Receitas'!C76</f>
        <v>9999</v>
      </c>
      <c r="D80" s="35" t="str">
        <f>VLOOKUP(C80,'PC Receitas'!$C$4:$D$105,2,FALSE)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09"/>
      <c r="C81" s="34">
        <f>'PC Receitas'!C77</f>
        <v>9999</v>
      </c>
      <c r="D81" s="35" t="str">
        <f>VLOOKUP(C81,'PC Receitas'!$C$4:$D$105,2,FALSE)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09"/>
      <c r="C82" s="34">
        <f>'PC Receitas'!C78</f>
        <v>9999</v>
      </c>
      <c r="D82" s="35" t="str">
        <f>VLOOKUP(C82,'PC Receitas'!$C$4:$D$105,2,FALSE)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09"/>
      <c r="C83" s="34">
        <f>'PC Receitas'!C79</f>
        <v>9999</v>
      </c>
      <c r="D83" s="35" t="str">
        <f>VLOOKUP(C83,'PC Receitas'!$C$4:$D$105,2,FALSE)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09"/>
      <c r="C84" s="34">
        <f>'PC Receitas'!C80</f>
        <v>9999</v>
      </c>
      <c r="D84" s="35" t="str">
        <f>VLOOKUP(C84,'PC Receitas'!$C$4:$D$105,2,FALSE)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09"/>
      <c r="C85" s="34">
        <f>'PC Receitas'!C81</f>
        <v>9999</v>
      </c>
      <c r="D85" s="35" t="str">
        <f>VLOOKUP(C85,'PC Receitas'!$C$4:$D$105,2,FALSE)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09"/>
      <c r="C86" s="34">
        <f>'PC Receitas'!C82</f>
        <v>9999</v>
      </c>
      <c r="D86" s="35" t="str">
        <f>VLOOKUP(C86,'PC Receitas'!$C$4:$D$105,2,FALSE)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09"/>
      <c r="C87" s="34">
        <f>'PC Receitas'!C83</f>
        <v>9999</v>
      </c>
      <c r="D87" s="35" t="str">
        <f>VLOOKUP(C87,'PC Receitas'!$C$4:$D$105,2,FALSE)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09"/>
      <c r="C88" s="34">
        <f>'PC Receitas'!C84</f>
        <v>9999</v>
      </c>
      <c r="D88" s="35" t="str">
        <f>VLOOKUP(C88,'PC Receitas'!$C$4:$D$105,2,FALSE)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09"/>
      <c r="C89" s="34">
        <f>'PC Receitas'!C85</f>
        <v>9999</v>
      </c>
      <c r="D89" s="35" t="str">
        <f>VLOOKUP(C89,'PC Receitas'!$C$4:$D$105,2,FALSE)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09"/>
      <c r="C90" s="34">
        <f>'PC Receitas'!C86</f>
        <v>9999</v>
      </c>
      <c r="D90" s="35" t="str">
        <f>VLOOKUP(C90,'PC Receitas'!$C$4:$D$105,2,FALSE)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09"/>
      <c r="C91" s="34">
        <f>'PC Receitas'!C87</f>
        <v>9999</v>
      </c>
      <c r="D91" s="35" t="str">
        <f>VLOOKUP(C91,'PC Receitas'!$C$4:$D$105,2,FALSE)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09"/>
      <c r="C92" s="34">
        <f>'PC Receitas'!C88</f>
        <v>9999</v>
      </c>
      <c r="D92" s="35" t="str">
        <f>VLOOKUP(C92,'PC Receitas'!$C$4:$D$105,2,FALSE)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09"/>
      <c r="C93" s="34">
        <f>'PC Receitas'!C89</f>
        <v>9999</v>
      </c>
      <c r="D93" s="35" t="str">
        <f>VLOOKUP(C93,'PC Receitas'!$C$4:$D$105,2,FALSE)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09"/>
      <c r="C94" s="34">
        <f>'PC Receitas'!C90</f>
        <v>9999</v>
      </c>
      <c r="D94" s="35" t="str">
        <f>VLOOKUP(C94,'PC Receitas'!$C$4:$D$105,2,FALSE)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09"/>
      <c r="C95" s="34">
        <f>'PC Receitas'!C91</f>
        <v>9999</v>
      </c>
      <c r="D95" s="35" t="str">
        <f>VLOOKUP(C95,'PC Receitas'!$C$4:$D$105,2,FALSE)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09"/>
      <c r="C96" s="34">
        <f>'PC Receitas'!C92</f>
        <v>9999</v>
      </c>
      <c r="D96" s="35" t="str">
        <f>VLOOKUP(C96,'PC Receitas'!$C$4:$D$105,2,FALSE)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09"/>
      <c r="C97" s="34">
        <f>'PC Receitas'!C93</f>
        <v>9999</v>
      </c>
      <c r="D97" s="35" t="str">
        <f>VLOOKUP(C97,'PC Receitas'!$C$4:$D$105,2,FALSE)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09"/>
      <c r="C98" s="34">
        <f>'PC Receitas'!C94</f>
        <v>9999</v>
      </c>
      <c r="D98" s="35" t="str">
        <f>VLOOKUP(C98,'PC Receitas'!$C$4:$D$105,2,FALSE)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09"/>
      <c r="C99" s="34">
        <f>'PC Receitas'!C95</f>
        <v>9999</v>
      </c>
      <c r="D99" s="35" t="str">
        <f>VLOOKUP(C99,'PC Receitas'!$C$4:$D$105,2,FALSE)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09"/>
      <c r="C100" s="34">
        <f>'PC Receitas'!C96</f>
        <v>9999</v>
      </c>
      <c r="D100" s="35" t="str">
        <f>VLOOKUP(C100,'PC Receitas'!$C$4:$D$105,2,FALSE)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09"/>
      <c r="C101" s="34">
        <f>'PC Receitas'!C97</f>
        <v>9999</v>
      </c>
      <c r="D101" s="35" t="str">
        <f>VLOOKUP(C101,'PC Receitas'!$C$4:$D$105,2,FALSE)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09"/>
      <c r="C102" s="34">
        <f>'PC Receitas'!C98</f>
        <v>9999</v>
      </c>
      <c r="D102" s="35" t="str">
        <f>VLOOKUP(C102,'PC Receitas'!$C$4:$D$105,2,FALSE)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09"/>
      <c r="C103" s="34">
        <f>'PC Receitas'!C99</f>
        <v>9999</v>
      </c>
      <c r="D103" s="35" t="str">
        <f>VLOOKUP(C103,'PC Receitas'!$C$4:$D$105,2,FALSE)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09"/>
      <c r="C104" s="34">
        <f>'PC Receitas'!C100</f>
        <v>9999</v>
      </c>
      <c r="D104" s="35" t="str">
        <f>VLOOKUP(C104,'PC Receitas'!$C$4:$D$105,2,FALSE)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09"/>
      <c r="C105" s="34">
        <f>'PC Receitas'!C101</f>
        <v>9999</v>
      </c>
      <c r="D105" s="35" t="str">
        <f>VLOOKUP(C105,'PC Receitas'!$C$4:$D$105,2,FALSE)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09"/>
      <c r="C106" s="34">
        <f>'PC Receitas'!C102</f>
        <v>9999</v>
      </c>
      <c r="D106" s="35" t="str">
        <f>VLOOKUP(C106,'PC Receitas'!$C$4:$D$105,2,FALSE)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09"/>
      <c r="C107" s="34">
        <f>'PC Receitas'!C103</f>
        <v>9999</v>
      </c>
      <c r="D107" s="35" t="str">
        <f>VLOOKUP(C107,'PC Receitas'!$C$4:$D$105,2,FALSE)</f>
        <v>-</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28.5" customHeight="1" thickTop="1" thickBot="1" x14ac:dyDescent="0.3">
      <c r="A108" s="209"/>
      <c r="C108" s="34" t="str">
        <f>'PC Receitas'!C104</f>
        <v>4.1.99</v>
      </c>
      <c r="D108" s="35" t="str">
        <f>VLOOKUP(C108,'PC Receitas'!$C$4:$D$105,2,FALSE)</f>
        <v>Outras Receitas com Produto</v>
      </c>
      <c r="E108" s="49">
        <f>SUMIFS(Jan!$J$5:$J$586,Jan!$V$5:$V$586,"Receita",Jan!$G$5:$G$586,CReceber!$D108,Jan!$L$5:$L$586,"Não Pago")</f>
        <v>0</v>
      </c>
      <c r="F108" s="49">
        <f>SUMIFS(Fev!$J$5:$J$605,Fev!$V$5:$V$605,"Receita",Fev!$G$5:$G$605,CReceber!$D108,Fev!$L$5:$L$605,"Não Pago")</f>
        <v>0</v>
      </c>
      <c r="G108" s="49">
        <f>SUMIFS(Mar!$J$5:$J$605,Mar!$V$5:$V$605,"Receita",Mar!$G$5:$G$605,CReceber!$D108,Mar!$L$5:$L$605,"Não Pago")</f>
        <v>0</v>
      </c>
      <c r="H108" s="49">
        <f>SUMIFS(Abr!$J$5:$J$605,Abr!$V$5:$V$605,"Receita",Abr!$G$5:$G$605,CReceber!$D108,Abr!$L$5:$L$605,"Não Pago")</f>
        <v>0</v>
      </c>
      <c r="I108" s="49">
        <f>SUMIFS(Mai!$J$5:$J$605,Mai!$V$5:$V$605,"Receita",Mai!$G$5:$G$605,CReceber!$D108,Mai!$L$5:$L$605,"Não Pago")</f>
        <v>0</v>
      </c>
      <c r="J108" s="49">
        <f>SUMIFS(Jun!$J$5:$J$605,Jun!$V$5:$V$605,"Receita",Jun!$G$5:$G$605,CReceber!$D108,Jun!$L$5:$L$605,"Não Pago")</f>
        <v>0</v>
      </c>
      <c r="K108" s="49">
        <f>SUMIFS(Jul!$J$5:$J$605,Jul!$V$5:$V$605,"Receita",Jul!$G$5:$G$605,CReceber!$D108,Jul!$L$5:$L$605,"Não Pago")</f>
        <v>0</v>
      </c>
      <c r="L108" s="49">
        <f>SUMIFS(Ago!$J$5:$J$596,Ago!$V$5:$V$596,"Receita",Ago!$G$5:$G$596,CReceber!$D108,Ago!$L$5:$L$596,"Não Pago")</f>
        <v>0</v>
      </c>
      <c r="M108" s="49">
        <f>SUMIFS(Set!$J$5:$J$605,Set!$V$5:$V$605,"Receita",Set!$G$5:$G$605,CReceber!$D108,Set!$L$5:$L$605,"Não Pago")</f>
        <v>0</v>
      </c>
      <c r="N108" s="49">
        <f>SUMIFS(Out!$J$5:$J$605,Out!$V$5:$V$605,"Receita",Out!$G$5:$G$605,CReceber!$D108,Out!$L$5:$L$605,"Não Pago")</f>
        <v>0</v>
      </c>
      <c r="O108" s="49">
        <f>SUMIFS(Nov!$J$5:$J$605,Nov!$V$5:$V$605,"Receita",Nov!$G$5:$G$605,CReceber!$D108,Nov!$L$5:$L$605,"Não Pago")</f>
        <v>0</v>
      </c>
      <c r="P108" s="49">
        <f>SUMIFS(Dez!$J$5:$J$605,Dez!$V$5:$V$605,"Receita",Dez!$G$5:$G$605,CReceber!$D108,Dez!$L$5:$L$605,"Não Pago")</f>
        <v>0</v>
      </c>
      <c r="Q108" s="46">
        <f t="shared" si="3"/>
        <v>0</v>
      </c>
    </row>
    <row r="109" spans="1:17" ht="33.75" customHeight="1" thickTop="1" thickBot="1" x14ac:dyDescent="0.3">
      <c r="A109" s="209"/>
      <c r="C109" s="178" t="str">
        <f>'PC Receitas'!G4</f>
        <v>4.2</v>
      </c>
      <c r="D109" s="188" t="str">
        <f>VLOOKUP(C109,'PC Receitas'!$G$4:$H$103,2,FALSE)</f>
        <v>RECEITAS COM SERVIÇOS</v>
      </c>
      <c r="E109" s="179">
        <f>SUM(E110:E209)</f>
        <v>2.1</v>
      </c>
      <c r="F109" s="179">
        <f t="shared" ref="F109:Q109" si="4">SUM(F110:F209)</f>
        <v>0</v>
      </c>
      <c r="G109" s="179">
        <f t="shared" si="4"/>
        <v>0</v>
      </c>
      <c r="H109" s="179">
        <f t="shared" si="4"/>
        <v>0</v>
      </c>
      <c r="I109" s="179">
        <f t="shared" si="4"/>
        <v>0</v>
      </c>
      <c r="J109" s="179">
        <f t="shared" si="4"/>
        <v>0</v>
      </c>
      <c r="K109" s="179">
        <f t="shared" si="4"/>
        <v>0</v>
      </c>
      <c r="L109" s="179">
        <f t="shared" si="4"/>
        <v>0</v>
      </c>
      <c r="M109" s="179">
        <f t="shared" si="4"/>
        <v>0</v>
      </c>
      <c r="N109" s="179">
        <f t="shared" si="4"/>
        <v>0</v>
      </c>
      <c r="O109" s="179">
        <f t="shared" si="4"/>
        <v>0</v>
      </c>
      <c r="P109" s="179">
        <f t="shared" si="4"/>
        <v>0</v>
      </c>
      <c r="Q109" s="179">
        <f t="shared" si="4"/>
        <v>2.1</v>
      </c>
    </row>
    <row r="110" spans="1:17" ht="28.5" customHeight="1" thickTop="1" thickBot="1" x14ac:dyDescent="0.3">
      <c r="A110" s="209"/>
      <c r="C110" s="34" t="str">
        <f>'PC Receitas'!G5</f>
        <v>4.2.1</v>
      </c>
      <c r="D110" s="35" t="str">
        <f>VLOOKUP(C110,'PC Receitas'!$G$4:$H$105,2,FALSE)</f>
        <v>PRESTAÇÃO DE SERVIÇOS</v>
      </c>
      <c r="E110" s="49">
        <f>SUMIFS(Jan!$J$5:$J$586,Jan!$V$5:$V$586,"Receita",Jan!$G$5:$G$586,CReceber!$D110,Jan!$L$5:$L$586,"Não Pago")</f>
        <v>0</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SUM(E110:P110)</f>
        <v>0</v>
      </c>
    </row>
    <row r="111" spans="1:17" ht="28.5" customHeight="1" thickTop="1" thickBot="1" x14ac:dyDescent="0.3">
      <c r="A111" s="209"/>
      <c r="C111" s="34" t="str">
        <f>'PC Receitas'!G6</f>
        <v>4.2.2</v>
      </c>
      <c r="D111" s="35" t="str">
        <f>VLOOKUP(C111,'PC Receitas'!$G$4:$H$105,2,FALSE)</f>
        <v>SERVICOS GERAL</v>
      </c>
      <c r="E111" s="49">
        <f>SUMIFS(Jan!$J$5:$J$586,Jan!$V$5:$V$586,"Receita",Jan!$G$5:$G$586,CReceber!$D111,Jan!$L$5:$L$586,"Não Pago")</f>
        <v>2.1</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ref="Q111:Q174" si="5">SUM(E111:P111)</f>
        <v>2.1</v>
      </c>
    </row>
    <row r="112" spans="1:17" ht="28.5" customHeight="1" thickTop="1" thickBot="1" x14ac:dyDescent="0.3">
      <c r="A112" s="209"/>
      <c r="C112" s="34" t="str">
        <f>'PC Receitas'!G7</f>
        <v>4.2.3</v>
      </c>
      <c r="D112" s="35" t="str">
        <f>VLOOKUP(C112,'PC Receitas'!$G$4:$H$105,2,FALSE)</f>
        <v>TESTE DE PROCESSAMENTO</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09"/>
      <c r="C113" s="34" t="str">
        <f>'PC Receitas'!G8</f>
        <v>4.2.4</v>
      </c>
      <c r="D113" s="35" t="str">
        <f>VLOOKUP(C113,'PC Receitas'!$G$4:$H$105,2,FALSE)</f>
        <v>TESTE 2</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09"/>
      <c r="C114" s="34">
        <f>'PC Receitas'!G9</f>
        <v>9999</v>
      </c>
      <c r="D114" s="35" t="str">
        <f>VLOOKUP(C114,'PC Receitas'!$G$4:$H$105,2,FALSE)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09"/>
      <c r="C115" s="34">
        <f>'PC Receitas'!G10</f>
        <v>9999</v>
      </c>
      <c r="D115" s="35" t="str">
        <f>VLOOKUP(C115,'PC Receitas'!$G$4:$H$105,2,FALSE)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09"/>
      <c r="C116" s="34">
        <f>'PC Receitas'!G11</f>
        <v>9999</v>
      </c>
      <c r="D116" s="35" t="str">
        <f>VLOOKUP(C116,'PC Receitas'!$G$4:$H$105,2,FALSE)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09"/>
      <c r="C117" s="34">
        <f>'PC Receitas'!G12</f>
        <v>9999</v>
      </c>
      <c r="D117" s="35" t="str">
        <f>VLOOKUP(C117,'PC Receitas'!$G$4:$H$105,2,FALSE)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09"/>
      <c r="C118" s="34">
        <f>'PC Receitas'!G13</f>
        <v>9999</v>
      </c>
      <c r="D118" s="35" t="str">
        <f>VLOOKUP(C118,'PC Receitas'!$G$4:$H$105,2,FALSE)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09"/>
      <c r="C119" s="34">
        <f>'PC Receitas'!G14</f>
        <v>9999</v>
      </c>
      <c r="D119" s="35" t="str">
        <f>VLOOKUP(C119,'PC Receitas'!$G$4:$H$105,2,FALSE)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09"/>
      <c r="C120" s="34">
        <f>'PC Receitas'!G15</f>
        <v>9999</v>
      </c>
      <c r="D120" s="35" t="str">
        <f>VLOOKUP(C120,'PC Receitas'!$G$4:$H$105,2,FALSE)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09"/>
      <c r="C121" s="34">
        <f>'PC Receitas'!G16</f>
        <v>9999</v>
      </c>
      <c r="D121" s="35" t="str">
        <f>VLOOKUP(C121,'PC Receitas'!$G$4:$H$105,2,FALSE)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09"/>
      <c r="C122" s="34">
        <f>'PC Receitas'!G17</f>
        <v>9999</v>
      </c>
      <c r="D122" s="35" t="str">
        <f>VLOOKUP(C122,'PC Receitas'!$G$4:$H$105,2,FALSE)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09"/>
      <c r="C123" s="34">
        <f>'PC Receitas'!G18</f>
        <v>9999</v>
      </c>
      <c r="D123" s="35" t="str">
        <f>VLOOKUP(C123,'PC Receitas'!$G$4:$H$105,2,FALSE)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09"/>
      <c r="C124" s="34">
        <f>'PC Receitas'!G19</f>
        <v>9999</v>
      </c>
      <c r="D124" s="35" t="str">
        <f>VLOOKUP(C124,'PC Receitas'!$G$4:$H$105,2,FALSE)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09"/>
      <c r="C125" s="34">
        <f>'PC Receitas'!G20</f>
        <v>9999</v>
      </c>
      <c r="D125" s="35" t="str">
        <f>VLOOKUP(C125,'PC Receitas'!$G$4:$H$105,2,FALSE)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09"/>
      <c r="C126" s="34">
        <f>'PC Receitas'!G21</f>
        <v>9999</v>
      </c>
      <c r="D126" s="35" t="str">
        <f>VLOOKUP(C126,'PC Receitas'!$G$4:$H$105,2,FALSE)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09"/>
      <c r="C127" s="34">
        <f>'PC Receitas'!G22</f>
        <v>9999</v>
      </c>
      <c r="D127" s="35" t="str">
        <f>VLOOKUP(C127,'PC Receitas'!$G$4:$H$105,2,FALSE)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09"/>
      <c r="C128" s="34">
        <f>'PC Receitas'!G23</f>
        <v>9999</v>
      </c>
      <c r="D128" s="35" t="str">
        <f>VLOOKUP(C128,'PC Receitas'!$G$4:$H$105,2,FALSE)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09"/>
      <c r="C129" s="34">
        <f>'PC Receitas'!G24</f>
        <v>9999</v>
      </c>
      <c r="D129" s="35" t="str">
        <f>VLOOKUP(C129,'PC Receitas'!$G$4:$H$105,2,FALSE)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09"/>
      <c r="C130" s="34">
        <f>'PC Receitas'!G25</f>
        <v>9999</v>
      </c>
      <c r="D130" s="35" t="str">
        <f>VLOOKUP(C130,'PC Receitas'!$G$4:$H$105,2,FALSE)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09"/>
      <c r="C131" s="34">
        <f>'PC Receitas'!G26</f>
        <v>9999</v>
      </c>
      <c r="D131" s="35" t="str">
        <f>VLOOKUP(C131,'PC Receitas'!$G$4:$H$105,2,FALSE)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09"/>
      <c r="C132" s="34">
        <f>'PC Receitas'!G27</f>
        <v>9999</v>
      </c>
      <c r="D132" s="35" t="str">
        <f>VLOOKUP(C132,'PC Receitas'!$G$4:$H$105,2,FALSE)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09"/>
      <c r="C133" s="34">
        <f>'PC Receitas'!G28</f>
        <v>9999</v>
      </c>
      <c r="D133" s="35" t="str">
        <f>VLOOKUP(C133,'PC Receitas'!$G$4:$H$105,2,FALSE)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09"/>
      <c r="C134" s="34">
        <f>'PC Receitas'!G29</f>
        <v>9999</v>
      </c>
      <c r="D134" s="35" t="str">
        <f>VLOOKUP(C134,'PC Receitas'!$G$4:$H$105,2,FALSE)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09"/>
      <c r="C135" s="34">
        <f>'PC Receitas'!G30</f>
        <v>9999</v>
      </c>
      <c r="D135" s="35" t="str">
        <f>VLOOKUP(C135,'PC Receitas'!$G$4:$H$105,2,FALSE)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09"/>
      <c r="C136" s="34">
        <f>'PC Receitas'!G31</f>
        <v>9999</v>
      </c>
      <c r="D136" s="35" t="str">
        <f>VLOOKUP(C136,'PC Receitas'!$G$4:$H$105,2,FALSE)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09"/>
      <c r="C137" s="34">
        <f>'PC Receitas'!G32</f>
        <v>9999</v>
      </c>
      <c r="D137" s="35" t="str">
        <f>VLOOKUP(C137,'PC Receitas'!$G$4:$H$105,2,FALSE)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09"/>
      <c r="C138" s="34">
        <f>'PC Receitas'!G33</f>
        <v>9999</v>
      </c>
      <c r="D138" s="35" t="str">
        <f>VLOOKUP(C138,'PC Receitas'!$G$4:$H$105,2,FALSE)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09"/>
      <c r="C139" s="34">
        <f>'PC Receitas'!G34</f>
        <v>9999</v>
      </c>
      <c r="D139" s="35" t="str">
        <f>VLOOKUP(C139,'PC Receitas'!$G$4:$H$105,2,FALSE)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09"/>
      <c r="C140" s="34">
        <f>'PC Receitas'!G35</f>
        <v>9999</v>
      </c>
      <c r="D140" s="35" t="str">
        <f>VLOOKUP(C140,'PC Receitas'!$G$4:$H$105,2,FALSE)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09"/>
      <c r="C141" s="34">
        <f>'PC Receitas'!G36</f>
        <v>9999</v>
      </c>
      <c r="D141" s="35" t="str">
        <f>VLOOKUP(C141,'PC Receitas'!$G$4:$H$105,2,FALSE)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09"/>
      <c r="C142" s="34">
        <f>'PC Receitas'!G37</f>
        <v>9999</v>
      </c>
      <c r="D142" s="35" t="str">
        <f>VLOOKUP(C142,'PC Receitas'!$G$4:$H$105,2,FALSE)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09"/>
      <c r="C143" s="34">
        <f>'PC Receitas'!G38</f>
        <v>9999</v>
      </c>
      <c r="D143" s="35" t="str">
        <f>VLOOKUP(C143,'PC Receitas'!$G$4:$H$105,2,FALSE)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09"/>
      <c r="C144" s="34">
        <f>'PC Receitas'!G39</f>
        <v>9999</v>
      </c>
      <c r="D144" s="35" t="str">
        <f>VLOOKUP(C144,'PC Receitas'!$G$4:$H$105,2,FALSE)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09"/>
      <c r="C145" s="34">
        <f>'PC Receitas'!G40</f>
        <v>9999</v>
      </c>
      <c r="D145" s="35" t="str">
        <f>VLOOKUP(C145,'PC Receitas'!$G$4:$H$105,2,FALSE)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09"/>
      <c r="C146" s="34">
        <f>'PC Receitas'!G41</f>
        <v>9999</v>
      </c>
      <c r="D146" s="35" t="str">
        <f>VLOOKUP(C146,'PC Receitas'!$G$4:$H$105,2,FALSE)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09"/>
      <c r="C147" s="34">
        <f>'PC Receitas'!G42</f>
        <v>9999</v>
      </c>
      <c r="D147" s="35" t="str">
        <f>VLOOKUP(C147,'PC Receitas'!$G$4:$H$105,2,FALSE)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09"/>
      <c r="C148" s="34">
        <f>'PC Receitas'!G43</f>
        <v>9999</v>
      </c>
      <c r="D148" s="35" t="str">
        <f>VLOOKUP(C148,'PC Receitas'!$G$4:$H$105,2,FALSE)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09"/>
      <c r="C149" s="34">
        <f>'PC Receitas'!G44</f>
        <v>9999</v>
      </c>
      <c r="D149" s="35" t="str">
        <f>VLOOKUP(C149,'PC Receitas'!$G$4:$H$105,2,FALSE)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09"/>
      <c r="C150" s="34">
        <f>'PC Receitas'!G45</f>
        <v>9999</v>
      </c>
      <c r="D150" s="35" t="str">
        <f>VLOOKUP(C150,'PC Receitas'!$G$4:$H$105,2,FALSE)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09"/>
      <c r="C151" s="34">
        <f>'PC Receitas'!G46</f>
        <v>9999</v>
      </c>
      <c r="D151" s="35" t="str">
        <f>VLOOKUP(C151,'PC Receitas'!$G$4:$H$105,2,FALSE)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09"/>
      <c r="C152" s="34">
        <f>'PC Receitas'!G47</f>
        <v>9999</v>
      </c>
      <c r="D152" s="35" t="str">
        <f>VLOOKUP(C152,'PC Receitas'!$G$4:$H$105,2,FALSE)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09"/>
      <c r="C153" s="34">
        <f>'PC Receitas'!G48</f>
        <v>9999</v>
      </c>
      <c r="D153" s="35" t="str">
        <f>VLOOKUP(C153,'PC Receitas'!$G$4:$H$105,2,FALSE)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09"/>
      <c r="C154" s="34">
        <f>'PC Receitas'!G49</f>
        <v>9999</v>
      </c>
      <c r="D154" s="35" t="str">
        <f>VLOOKUP(C154,'PC Receitas'!$G$4:$H$105,2,FALSE)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09"/>
      <c r="C155" s="34">
        <f>'PC Receitas'!G50</f>
        <v>9999</v>
      </c>
      <c r="D155" s="35" t="str">
        <f>VLOOKUP(C155,'PC Receitas'!$G$4:$H$105,2,FALSE)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09"/>
      <c r="C156" s="34">
        <f>'PC Receitas'!G51</f>
        <v>9999</v>
      </c>
      <c r="D156" s="35" t="str">
        <f>VLOOKUP(C156,'PC Receitas'!$G$4:$H$105,2,FALSE)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09"/>
      <c r="C157" s="34">
        <f>'PC Receitas'!G52</f>
        <v>9999</v>
      </c>
      <c r="D157" s="35" t="str">
        <f>VLOOKUP(C157,'PC Receitas'!$G$4:$H$105,2,FALSE)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09"/>
      <c r="C158" s="34">
        <f>'PC Receitas'!G53</f>
        <v>9999</v>
      </c>
      <c r="D158" s="35" t="str">
        <f>VLOOKUP(C158,'PC Receitas'!$G$4:$H$105,2,FALSE)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09"/>
      <c r="C159" s="34">
        <f>'PC Receitas'!G54</f>
        <v>9999</v>
      </c>
      <c r="D159" s="35" t="str">
        <f>VLOOKUP(C159,'PC Receitas'!$G$4:$H$105,2,FALSE)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09"/>
      <c r="C160" s="34">
        <f>'PC Receitas'!G55</f>
        <v>9999</v>
      </c>
      <c r="D160" s="35" t="str">
        <f>VLOOKUP(C160,'PC Receitas'!$G$4:$H$105,2,FALSE)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09"/>
      <c r="C161" s="34">
        <f>'PC Receitas'!G56</f>
        <v>9999</v>
      </c>
      <c r="D161" s="35" t="str">
        <f>VLOOKUP(C161,'PC Receitas'!$G$4:$H$105,2,FALSE)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09"/>
      <c r="C162" s="34">
        <f>'PC Receitas'!G57</f>
        <v>9999</v>
      </c>
      <c r="D162" s="35" t="str">
        <f>VLOOKUP(C162,'PC Receitas'!$G$4:$H$105,2,FALSE)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09"/>
      <c r="C163" s="34">
        <f>'PC Receitas'!G58</f>
        <v>9999</v>
      </c>
      <c r="D163" s="35" t="str">
        <f>VLOOKUP(C163,'PC Receitas'!$G$4:$H$105,2,FALSE)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09"/>
      <c r="C164" s="34">
        <f>'PC Receitas'!G59</f>
        <v>9999</v>
      </c>
      <c r="D164" s="35" t="str">
        <f>VLOOKUP(C164,'PC Receitas'!$G$4:$H$105,2,FALSE)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09"/>
      <c r="C165" s="34">
        <f>'PC Receitas'!G60</f>
        <v>9999</v>
      </c>
      <c r="D165" s="35" t="str">
        <f>VLOOKUP(C165,'PC Receitas'!$G$4:$H$105,2,FALSE)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09"/>
      <c r="C166" s="34">
        <f>'PC Receitas'!G61</f>
        <v>9999</v>
      </c>
      <c r="D166" s="35" t="str">
        <f>VLOOKUP(C166,'PC Receitas'!$G$4:$H$105,2,FALSE)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09"/>
      <c r="C167" s="34">
        <f>'PC Receitas'!G62</f>
        <v>9999</v>
      </c>
      <c r="D167" s="35" t="str">
        <f>VLOOKUP(C167,'PC Receitas'!$G$4:$H$105,2,FALSE)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09"/>
      <c r="C168" s="34">
        <f>'PC Receitas'!G63</f>
        <v>9999</v>
      </c>
      <c r="D168" s="35" t="str">
        <f>VLOOKUP(C168,'PC Receitas'!$G$4:$H$105,2,FALSE)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09"/>
      <c r="C169" s="34">
        <f>'PC Receitas'!G64</f>
        <v>9999</v>
      </c>
      <c r="D169" s="35" t="str">
        <f>VLOOKUP(C169,'PC Receitas'!$G$4:$H$105,2,FALSE)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09"/>
      <c r="C170" s="34">
        <f>'PC Receitas'!G65</f>
        <v>9999</v>
      </c>
      <c r="D170" s="35" t="str">
        <f>VLOOKUP(C170,'PC Receitas'!$G$4:$H$105,2,FALSE)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09"/>
      <c r="C171" s="34">
        <f>'PC Receitas'!G66</f>
        <v>9999</v>
      </c>
      <c r="D171" s="35" t="str">
        <f>VLOOKUP(C171,'PC Receitas'!$G$4:$H$105,2,FALSE)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09"/>
      <c r="C172" s="34">
        <f>'PC Receitas'!G67</f>
        <v>9999</v>
      </c>
      <c r="D172" s="35" t="str">
        <f>VLOOKUP(C172,'PC Receitas'!$G$4:$H$105,2,FALSE)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09"/>
      <c r="C173" s="34">
        <f>'PC Receitas'!G68</f>
        <v>9999</v>
      </c>
      <c r="D173" s="35" t="str">
        <f>VLOOKUP(C173,'PC Receitas'!$G$4:$H$105,2,FALSE)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09"/>
      <c r="C174" s="34">
        <f>'PC Receitas'!G69</f>
        <v>9999</v>
      </c>
      <c r="D174" s="35" t="str">
        <f>VLOOKUP(C174,'PC Receitas'!$G$4:$H$105,2,FALSE)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si="5"/>
        <v>0</v>
      </c>
    </row>
    <row r="175" spans="1:17" ht="28.5" customHeight="1" thickTop="1" thickBot="1" x14ac:dyDescent="0.3">
      <c r="A175" s="209"/>
      <c r="C175" s="34">
        <f>'PC Receitas'!G70</f>
        <v>9999</v>
      </c>
      <c r="D175" s="35" t="str">
        <f>VLOOKUP(C175,'PC Receitas'!$G$4:$H$105,2,FALSE)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ref="Q175:Q209" si="6">SUM(E175:P175)</f>
        <v>0</v>
      </c>
    </row>
    <row r="176" spans="1:17" ht="28.5" customHeight="1" thickTop="1" thickBot="1" x14ac:dyDescent="0.3">
      <c r="A176" s="209"/>
      <c r="C176" s="34">
        <f>'PC Receitas'!G71</f>
        <v>9999</v>
      </c>
      <c r="D176" s="35" t="str">
        <f>VLOOKUP(C176,'PC Receitas'!$G$4:$H$105,2,FALSE)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09"/>
      <c r="C177" s="34">
        <f>'PC Receitas'!G72</f>
        <v>9999</v>
      </c>
      <c r="D177" s="35" t="str">
        <f>VLOOKUP(C177,'PC Receitas'!$G$4:$H$105,2,FALSE)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09"/>
      <c r="C178" s="34">
        <f>'PC Receitas'!G73</f>
        <v>9999</v>
      </c>
      <c r="D178" s="35" t="str">
        <f>VLOOKUP(C178,'PC Receitas'!$G$4:$H$105,2,FALSE)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09"/>
      <c r="C179" s="34">
        <f>'PC Receitas'!G74</f>
        <v>9999</v>
      </c>
      <c r="D179" s="35" t="str">
        <f>VLOOKUP(C179,'PC Receitas'!$G$4:$H$105,2,FALSE)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09"/>
      <c r="C180" s="34">
        <f>'PC Receitas'!G75</f>
        <v>9999</v>
      </c>
      <c r="D180" s="35" t="str">
        <f>VLOOKUP(C180,'PC Receitas'!$G$4:$H$105,2,FALSE)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09"/>
      <c r="C181" s="34">
        <f>'PC Receitas'!G76</f>
        <v>9999</v>
      </c>
      <c r="D181" s="35" t="str">
        <f>VLOOKUP(C181,'PC Receitas'!$G$4:$H$105,2,FALSE)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09"/>
      <c r="C182" s="34">
        <f>'PC Receitas'!G77</f>
        <v>9999</v>
      </c>
      <c r="D182" s="35" t="str">
        <f>VLOOKUP(C182,'PC Receitas'!$G$4:$H$105,2,FALSE)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09"/>
      <c r="C183" s="34">
        <f>'PC Receitas'!G78</f>
        <v>9999</v>
      </c>
      <c r="D183" s="35" t="str">
        <f>VLOOKUP(C183,'PC Receitas'!$G$4:$H$105,2,FALSE)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09"/>
      <c r="C184" s="34">
        <f>'PC Receitas'!G79</f>
        <v>9999</v>
      </c>
      <c r="D184" s="35" t="str">
        <f>VLOOKUP(C184,'PC Receitas'!$G$4:$H$105,2,FALSE)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09"/>
      <c r="C185" s="34">
        <f>'PC Receitas'!G80</f>
        <v>9999</v>
      </c>
      <c r="D185" s="35" t="str">
        <f>VLOOKUP(C185,'PC Receitas'!$G$4:$H$105,2,FALSE)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09"/>
      <c r="C186" s="34">
        <f>'PC Receitas'!G81</f>
        <v>9999</v>
      </c>
      <c r="D186" s="35" t="str">
        <f>VLOOKUP(C186,'PC Receitas'!$G$4:$H$105,2,FALSE)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09"/>
      <c r="C187" s="34">
        <f>'PC Receitas'!G82</f>
        <v>9999</v>
      </c>
      <c r="D187" s="35" t="str">
        <f>VLOOKUP(C187,'PC Receitas'!$G$4:$H$105,2,FALSE)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09"/>
      <c r="C188" s="34">
        <f>'PC Receitas'!G83</f>
        <v>9999</v>
      </c>
      <c r="D188" s="35" t="str">
        <f>VLOOKUP(C188,'PC Receitas'!$G$4:$H$105,2,FALSE)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09"/>
      <c r="C189" s="34">
        <f>'PC Receitas'!G84</f>
        <v>9999</v>
      </c>
      <c r="D189" s="35" t="str">
        <f>VLOOKUP(C189,'PC Receitas'!$G$4:$H$105,2,FALSE)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09"/>
      <c r="C190" s="34">
        <f>'PC Receitas'!G85</f>
        <v>9999</v>
      </c>
      <c r="D190" s="35" t="str">
        <f>VLOOKUP(C190,'PC Receitas'!$G$4:$H$105,2,FALSE)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09"/>
      <c r="C191" s="34">
        <f>'PC Receitas'!G86</f>
        <v>9999</v>
      </c>
      <c r="D191" s="35" t="str">
        <f>VLOOKUP(C191,'PC Receitas'!$G$4:$H$105,2,FALSE)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09"/>
      <c r="C192" s="34">
        <f>'PC Receitas'!G87</f>
        <v>9999</v>
      </c>
      <c r="D192" s="35" t="str">
        <f>VLOOKUP(C192,'PC Receitas'!$G$4:$H$105,2,FALSE)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09"/>
      <c r="C193" s="34">
        <f>'PC Receitas'!G88</f>
        <v>9999</v>
      </c>
      <c r="D193" s="35" t="str">
        <f>VLOOKUP(C193,'PC Receitas'!$G$4:$H$105,2,FALSE)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09"/>
      <c r="C194" s="34">
        <f>'PC Receitas'!G89</f>
        <v>9999</v>
      </c>
      <c r="D194" s="35" t="str">
        <f>VLOOKUP(C194,'PC Receitas'!$G$4:$H$105,2,FALSE)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09"/>
      <c r="C195" s="34">
        <f>'PC Receitas'!G90</f>
        <v>9999</v>
      </c>
      <c r="D195" s="35" t="str">
        <f>VLOOKUP(C195,'PC Receitas'!$G$4:$H$105,2,FALSE)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09"/>
      <c r="C196" s="34">
        <f>'PC Receitas'!G91</f>
        <v>9999</v>
      </c>
      <c r="D196" s="35" t="str">
        <f>VLOOKUP(C196,'PC Receitas'!$G$4:$H$105,2,FALSE)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09"/>
      <c r="C197" s="34">
        <f>'PC Receitas'!G92</f>
        <v>9999</v>
      </c>
      <c r="D197" s="35" t="str">
        <f>VLOOKUP(C197,'PC Receitas'!$G$4:$H$105,2,FALSE)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09"/>
      <c r="C198" s="34">
        <f>'PC Receitas'!G93</f>
        <v>9999</v>
      </c>
      <c r="D198" s="35" t="str">
        <f>VLOOKUP(C198,'PC Receitas'!$G$4:$H$105,2,FALSE)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09"/>
      <c r="C199" s="34">
        <f>'PC Receitas'!G94</f>
        <v>9999</v>
      </c>
      <c r="D199" s="35" t="str">
        <f>VLOOKUP(C199,'PC Receitas'!$G$4:$H$105,2,FALSE)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09"/>
      <c r="C200" s="34">
        <f>'PC Receitas'!G95</f>
        <v>9999</v>
      </c>
      <c r="D200" s="35" t="str">
        <f>VLOOKUP(C200,'PC Receitas'!$G$4:$H$105,2,FALSE)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09"/>
      <c r="C201" s="34">
        <f>'PC Receitas'!G96</f>
        <v>9999</v>
      </c>
      <c r="D201" s="35" t="str">
        <f>VLOOKUP(C201,'PC Receitas'!$G$4:$H$105,2,FALSE)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09"/>
      <c r="C202" s="34">
        <f>'PC Receitas'!G97</f>
        <v>9999</v>
      </c>
      <c r="D202" s="35" t="str">
        <f>VLOOKUP(C202,'PC Receitas'!$G$4:$H$105,2,FALSE)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09"/>
      <c r="C203" s="34">
        <f>'PC Receitas'!G98</f>
        <v>9999</v>
      </c>
      <c r="D203" s="35" t="str">
        <f>VLOOKUP(C203,'PC Receitas'!$G$4:$H$105,2,FALSE)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09"/>
      <c r="C204" s="34">
        <f>'PC Receitas'!G99</f>
        <v>9999</v>
      </c>
      <c r="D204" s="35" t="str">
        <f>VLOOKUP(C204,'PC Receitas'!$G$4:$H$105,2,FALSE)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09"/>
      <c r="C205" s="34">
        <f>'PC Receitas'!G100</f>
        <v>9999</v>
      </c>
      <c r="D205" s="35" t="str">
        <f>VLOOKUP(C205,'PC Receitas'!$G$4:$H$105,2,FALSE)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09"/>
      <c r="C206" s="34">
        <f>'PC Receitas'!G101</f>
        <v>9999</v>
      </c>
      <c r="D206" s="35" t="str">
        <f>VLOOKUP(C206,'PC Receitas'!$G$4:$H$105,2,FALSE)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09"/>
      <c r="C207" s="34">
        <f>'PC Receitas'!G102</f>
        <v>9999</v>
      </c>
      <c r="D207" s="35" t="str">
        <f>VLOOKUP(C207,'PC Receitas'!$G$4:$H$105,2,FALSE)</f>
        <v>-</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28.5" customHeight="1" thickTop="1" thickBot="1" x14ac:dyDescent="0.3">
      <c r="A208" s="209"/>
      <c r="C208" s="34">
        <f>'PC Receitas'!G103</f>
        <v>9999</v>
      </c>
      <c r="D208" s="35" t="str">
        <f>VLOOKUP(C208,'PC Receitas'!$G$4:$H$105,2,FALSE)</f>
        <v>-</v>
      </c>
      <c r="E208" s="49">
        <f>SUMIFS(Jan!$J$5:$J$586,Jan!$V$5:$V$586,"Receita",Jan!$G$5:$G$586,CReceber!$D208,Jan!$L$5:$L$586,"Não Pago")</f>
        <v>0</v>
      </c>
      <c r="F208" s="49">
        <f>SUMIFS(Fev!$J$5:$J$605,Fev!$V$5:$V$605,"Receita",Fev!$G$5:$G$605,CReceber!$D208,Fev!$L$5:$L$605,"Não Pago")</f>
        <v>0</v>
      </c>
      <c r="G208" s="49">
        <f>SUMIFS(Mar!$J$5:$J$605,Mar!$V$5:$V$605,"Receita",Mar!$G$5:$G$605,CReceber!$D206,Mar!$L$5:$L$605,"Não Pago")</f>
        <v>0</v>
      </c>
      <c r="H208" s="49">
        <f>SUMIFS(Abr!$J$5:$J$605,Abr!$V$5:$V$605,"Receita",Abr!$G$5:$G$605,CReceber!$D208,Abr!$L$5:$L$605,"Não Pago")</f>
        <v>0</v>
      </c>
      <c r="I208" s="49">
        <f>SUMIFS(Mai!$J$5:$J$605,Mai!$V$5:$V$605,"Receita",Mai!$G$5:$G$605,CReceber!$D208,Mai!$L$5:$L$605,"Não Pago")</f>
        <v>0</v>
      </c>
      <c r="J208" s="49">
        <f>SUMIFS(Jun!$J$5:$J$605,Jun!$V$5:$V$605,"Receita",Jun!$G$5:$G$605,CReceber!$D208,Jun!$L$5:$L$605,"Não Pago")</f>
        <v>0</v>
      </c>
      <c r="K208" s="49">
        <f>SUMIFS(Jul!$J$5:$J$605,Jul!$V$5:$V$605,"Receita",Jul!$G$5:$G$605,CReceber!$D208,Jul!$L$5:$L$605,"Não Pago")</f>
        <v>0</v>
      </c>
      <c r="L208" s="49">
        <f>SUMIFS(Ago!$J$5:$J$596,Ago!$V$5:$V$596,"Receita",Ago!$G$5:$G$596,CReceber!$D208,Ago!$L$5:$L$596,"Não Pago")</f>
        <v>0</v>
      </c>
      <c r="M208" s="49">
        <f>SUMIFS(Set!$J$5:$J$605,Set!$V$5:$V$605,"Receita",Set!$G$5:$G$605,CReceber!$D208,Set!$L$5:$L$605,"Não Pago")</f>
        <v>0</v>
      </c>
      <c r="N208" s="49">
        <f>SUMIFS(Out!$J$5:$J$605,Out!$V$5:$V$605,"Receita",Out!$G$5:$G$605,CReceber!$D208,Out!$L$5:$L$605,"Não Pago")</f>
        <v>0</v>
      </c>
      <c r="O208" s="49">
        <f>SUMIFS(Nov!$J$5:$J$605,Nov!$V$5:$V$605,"Receita",Nov!$G$5:$G$605,CReceber!$D208,Nov!$L$5:$L$605,"Não Pago")</f>
        <v>0</v>
      </c>
      <c r="P208" s="49">
        <f>SUMIFS(Dez!$J$5:$J$605,Dez!$V$5:$V$605,"Receita",Dez!$G$5:$G$605,CReceber!$D208,Dez!$L$5:$L$605,"Não Pago")</f>
        <v>0</v>
      </c>
      <c r="Q208" s="46">
        <f t="shared" si="6"/>
        <v>0</v>
      </c>
    </row>
    <row r="209" spans="1:17" ht="28.5" customHeight="1" thickTop="1" thickBot="1" x14ac:dyDescent="0.3">
      <c r="A209" s="209"/>
      <c r="C209" s="34" t="str">
        <f>'PC Receitas'!G104</f>
        <v>4.2.99</v>
      </c>
      <c r="D209" s="35" t="str">
        <f>VLOOKUP(C209,'PC Receitas'!$G$4:$H$105,2,FALSE)</f>
        <v>Outras Receitas com Serviço</v>
      </c>
      <c r="E209" s="49">
        <f>SUMIFS(Jan!$J$5:$J$586,Jan!$V$5:$V$586,"Receita",Jan!$G$5:$G$586,CReceber!$D209,Jan!$L$5:$L$586,"Não Pago")</f>
        <v>0</v>
      </c>
      <c r="F209" s="49">
        <f>SUMIFS(Fev!$J$5:$J$605,Fev!$V$5:$V$605,"Receita",Fev!$G$5:$G$605,CReceber!$D209,Fev!$L$5:$L$605,"Não Pago")</f>
        <v>0</v>
      </c>
      <c r="G209" s="49">
        <f>SUMIFS(Mar!$J$5:$J$605,Mar!$V$5:$V$605,"Receita",Mar!$G$5:$G$605,CReceber!$D207,Mar!$L$5:$L$605,"Não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 t="shared" si="6"/>
        <v>0</v>
      </c>
    </row>
    <row r="210" spans="1:17" ht="33.75" customHeight="1" thickTop="1" thickBot="1" x14ac:dyDescent="0.3">
      <c r="A210" s="209"/>
      <c r="C210" s="178" t="s">
        <v>30</v>
      </c>
      <c r="D210" s="187" t="str">
        <f>VLOOKUP(C210,'PC Receitas'!$K$4:$L$103,2,FALSE)</f>
        <v>RECEITAS NÃO OPERACIONAIS</v>
      </c>
      <c r="E210" s="179">
        <f>SUM(E211:E311)</f>
        <v>0</v>
      </c>
      <c r="F210" s="179">
        <f t="shared" ref="F210:Q210" si="7">SUM(F211:F311)</f>
        <v>0</v>
      </c>
      <c r="G210" s="179">
        <f t="shared" si="7"/>
        <v>0</v>
      </c>
      <c r="H210" s="179">
        <f t="shared" si="7"/>
        <v>0</v>
      </c>
      <c r="I210" s="179">
        <f t="shared" si="7"/>
        <v>0</v>
      </c>
      <c r="J210" s="179">
        <f t="shared" si="7"/>
        <v>0</v>
      </c>
      <c r="K210" s="179">
        <f t="shared" si="7"/>
        <v>0</v>
      </c>
      <c r="L210" s="179">
        <f t="shared" si="7"/>
        <v>0</v>
      </c>
      <c r="M210" s="179">
        <f t="shared" si="7"/>
        <v>0</v>
      </c>
      <c r="N210" s="179">
        <f t="shared" si="7"/>
        <v>0</v>
      </c>
      <c r="O210" s="179">
        <f t="shared" si="7"/>
        <v>0</v>
      </c>
      <c r="P210" s="179">
        <f t="shared" si="7"/>
        <v>0</v>
      </c>
      <c r="Q210" s="179">
        <f t="shared" si="7"/>
        <v>0</v>
      </c>
    </row>
    <row r="211" spans="1:17" ht="27.75" customHeight="1" thickTop="1" thickBot="1" x14ac:dyDescent="0.3">
      <c r="A211" s="209"/>
      <c r="C211" s="34" t="str">
        <f>'PC Receitas'!K4</f>
        <v>4.3</v>
      </c>
      <c r="D211" s="35" t="str">
        <f>VLOOKUP(C211,'PC Receitas'!$K$4:$L$105,2,FALSE)</f>
        <v>RECEITAS NÃO OPERACIONAIS</v>
      </c>
      <c r="E211" s="49">
        <f>SUMIFS(Jan!$J$5:$J$586,Jan!$V$5:$V$586,"Receita",Jan!$G$5:$G$586,CReceber!$D211,Jan!$L$5:$L$586,"Não Pago")</f>
        <v>0</v>
      </c>
      <c r="F211" s="49">
        <f>SUMIFS(Fev!$J$5:$J$605,Fev!$V$5:$V$605,"Receita",Fev!$G$5:$G$605,CReceber!$D211,Fev!$L$5:$L$605,"Não Pago")</f>
        <v>0</v>
      </c>
      <c r="G211" s="49">
        <f>SUMIFS(Mar!$J$5:$J$605,Mar!$V$5:$V$605,"Receita",Mar!$G$5:$G$605,CReceber!$D206,Mar!$L$5:$L$605,"Não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SUM(E211:P211)</f>
        <v>0</v>
      </c>
    </row>
    <row r="212" spans="1:17" ht="28.5" customHeight="1" thickTop="1" thickBot="1" x14ac:dyDescent="0.3">
      <c r="A212" s="209"/>
      <c r="C212" s="34" t="str">
        <f>'PC Receitas'!K5</f>
        <v>4.3.1</v>
      </c>
      <c r="D212" s="35" t="str">
        <f>VLOOKUP(C212,'PC Receitas'!$K$4:$L$105,2,FALSE)</f>
        <v>GANHO NA VENDA ATIVO</v>
      </c>
      <c r="E212" s="49">
        <f>SUMIFS(Jan!$J$5:$J$586,Jan!$V$5:$V$586,"Receita",Jan!$G$5:$G$586,CReceber!$D212,Jan!$L$5:$L$586,"Não Pago")</f>
        <v>0</v>
      </c>
      <c r="F212" s="49">
        <f>SUMIFS(Fev!$J$5:$J$605,Fev!$V$5:$V$605,"Receita",Fev!$G$5:$G$605,CReceber!$D212,Fev!$L$5:$L$605,"Não Pago")</f>
        <v>0</v>
      </c>
      <c r="G212" s="49">
        <f>SUMIFS(Mar!$J$5:$J$605,Mar!$V$5:$V$605,"Receita",Mar!$G$5:$G$605,CReceber!$D207,Mar!$L$5:$L$605,"Não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ref="Q212:Q275" si="8">SUM(E212:P212)</f>
        <v>0</v>
      </c>
    </row>
    <row r="213" spans="1:17" ht="28.5" customHeight="1" thickTop="1" thickBot="1" x14ac:dyDescent="0.3">
      <c r="A213" s="209"/>
      <c r="C213" s="34" t="str">
        <f>'PC Receitas'!K6</f>
        <v>4.3.2</v>
      </c>
      <c r="D213" s="35" t="str">
        <f>VLOOKUP(C213,'PC Receitas'!$K$4:$L$105,2,FALSE)</f>
        <v>OUTRAS RECEITAS</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09"/>
      <c r="C214" s="34">
        <f>'PC Receitas'!K7</f>
        <v>9999</v>
      </c>
      <c r="D214" s="35" t="str">
        <f>VLOOKUP(C214,'PC Receitas'!$K$4:$L$105,2,FALSE)</f>
        <v>-</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09"/>
      <c r="C215" s="34">
        <f>'PC Receitas'!K8</f>
        <v>9999</v>
      </c>
      <c r="D215" s="35" t="str">
        <f>VLOOKUP(C215,'PC Receitas'!$K$4:$L$105,2,FALSE)</f>
        <v>-</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09"/>
      <c r="C216" s="34">
        <f>'PC Receitas'!K9</f>
        <v>9999</v>
      </c>
      <c r="D216" s="35" t="str">
        <f>VLOOKUP(C216,'PC Receitas'!$K$4:$L$105,2,FALSE)</f>
        <v>-</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09"/>
      <c r="C217" s="34">
        <f>'PC Receitas'!K10</f>
        <v>9999</v>
      </c>
      <c r="D217" s="35" t="str">
        <f>VLOOKUP(C217,'PC Receitas'!$K$4:$L$105,2,FALSE)</f>
        <v>-</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09"/>
      <c r="C218" s="34">
        <f>'PC Receitas'!K11</f>
        <v>9999</v>
      </c>
      <c r="D218" s="35" t="str">
        <f>VLOOKUP(C218,'PC Receitas'!$K$4:$L$105,2,FALSE)</f>
        <v>-</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09"/>
      <c r="C219" s="34">
        <f>'PC Receitas'!K12</f>
        <v>9999</v>
      </c>
      <c r="D219" s="35" t="str">
        <f>VLOOKUP(C219,'PC Receitas'!$K$4:$L$105,2,FALSE)</f>
        <v>-</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09"/>
      <c r="C220" s="34">
        <f>'PC Receitas'!K13</f>
        <v>9999</v>
      </c>
      <c r="D220" s="35" t="str">
        <f>VLOOKUP(C220,'PC Receitas'!$K$4:$L$105,2,FALSE)</f>
        <v>-</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09"/>
      <c r="C221" s="34">
        <f>'PC Receitas'!K14</f>
        <v>9999</v>
      </c>
      <c r="D221" s="35" t="str">
        <f>VLOOKUP(C221,'PC Receitas'!$K$4:$L$105,2,FALSE)</f>
        <v>-</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09"/>
      <c r="C222" s="34">
        <f>'PC Receitas'!K15</f>
        <v>9999</v>
      </c>
      <c r="D222" s="35" t="str">
        <f>VLOOKUP(C222,'PC Receitas'!$K$4:$L$105,2,FALSE)</f>
        <v>-</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09"/>
      <c r="C223" s="34">
        <f>'PC Receitas'!K16</f>
        <v>9999</v>
      </c>
      <c r="D223" s="35" t="str">
        <f>VLOOKUP(C223,'PC Receitas'!$K$4:$L$105,2,FALSE)</f>
        <v>-</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09"/>
      <c r="C224" s="34">
        <f>'PC Receitas'!K17</f>
        <v>9999</v>
      </c>
      <c r="D224" s="35" t="str">
        <f>VLOOKUP(C224,'PC Receitas'!$K$4:$L$105,2,FALSE)</f>
        <v>-</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09"/>
      <c r="C225" s="34">
        <f>'PC Receitas'!K18</f>
        <v>9999</v>
      </c>
      <c r="D225" s="35" t="str">
        <f>VLOOKUP(C225,'PC Receitas'!$K$4:$L$105,2,FALSE)</f>
        <v>-</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09"/>
      <c r="C226" s="34">
        <f>'PC Receitas'!K19</f>
        <v>9999</v>
      </c>
      <c r="D226" s="35" t="str">
        <f>VLOOKUP(C226,'PC Receitas'!$K$4:$L$105,2,FALSE)</f>
        <v>-</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09"/>
      <c r="C227" s="34">
        <f>'PC Receitas'!K20</f>
        <v>9999</v>
      </c>
      <c r="D227" s="35" t="str">
        <f>VLOOKUP(C227,'PC Receitas'!$K$4:$L$105,2,FALSE)</f>
        <v>-</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09"/>
      <c r="C228" s="34">
        <f>'PC Receitas'!K21</f>
        <v>9999</v>
      </c>
      <c r="D228" s="35" t="str">
        <f>VLOOKUP(C228,'PC Receitas'!$K$4:$L$105,2,FALSE)</f>
        <v>-</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09"/>
      <c r="C229" s="34">
        <f>'PC Receitas'!K22</f>
        <v>9999</v>
      </c>
      <c r="D229" s="35" t="str">
        <f>VLOOKUP(C229,'PC Receitas'!$K$4:$L$105,2,FALSE)</f>
        <v>-</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09"/>
      <c r="C230" s="34">
        <f>'PC Receitas'!K23</f>
        <v>9999</v>
      </c>
      <c r="D230" s="35" t="str">
        <f>VLOOKUP(C230,'PC Receitas'!$K$4:$L$105,2,FALSE)</f>
        <v>-</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09"/>
      <c r="C231" s="34">
        <f>'PC Receitas'!K24</f>
        <v>9999</v>
      </c>
      <c r="D231" s="35" t="str">
        <f>VLOOKUP(C231,'PC Receitas'!$K$4:$L$105,2,FALSE)</f>
        <v>-</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09"/>
      <c r="C232" s="34">
        <f>'PC Receitas'!K25</f>
        <v>9999</v>
      </c>
      <c r="D232" s="35" t="str">
        <f>VLOOKUP(C232,'PC Receitas'!$K$4:$L$105,2,FALSE)</f>
        <v>-</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09"/>
      <c r="C233" s="34">
        <f>'PC Receitas'!K26</f>
        <v>9999</v>
      </c>
      <c r="D233" s="35" t="str">
        <f>VLOOKUP(C233,'PC Receitas'!$K$4:$L$105,2,FALSE)</f>
        <v>-</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09"/>
      <c r="C234" s="34">
        <f>'PC Receitas'!K27</f>
        <v>9999</v>
      </c>
      <c r="D234" s="35" t="str">
        <f>VLOOKUP(C234,'PC Receitas'!$K$4:$L$105,2,FALSE)</f>
        <v>-</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09"/>
      <c r="C235" s="34">
        <f>'PC Receitas'!K28</f>
        <v>9999</v>
      </c>
      <c r="D235" s="35" t="str">
        <f>VLOOKUP(C235,'PC Receitas'!$K$4:$L$105,2,FALSE)</f>
        <v>-</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09"/>
      <c r="C236" s="34">
        <f>'PC Receitas'!K29</f>
        <v>9999</v>
      </c>
      <c r="D236" s="35" t="str">
        <f>VLOOKUP(C236,'PC Receitas'!$K$4:$L$105,2,FALSE)</f>
        <v>-</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09"/>
      <c r="C237" s="34">
        <f>'PC Receitas'!K30</f>
        <v>9999</v>
      </c>
      <c r="D237" s="35" t="str">
        <f>VLOOKUP(C237,'PC Receitas'!$K$4:$L$105,2,FALSE)</f>
        <v>-</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09"/>
      <c r="C238" s="34">
        <f>'PC Receitas'!K31</f>
        <v>9999</v>
      </c>
      <c r="D238" s="35" t="str">
        <f>VLOOKUP(C238,'PC Receitas'!$K$4:$L$105,2,FALSE)</f>
        <v>-</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09"/>
      <c r="C239" s="34">
        <f>'PC Receitas'!K32</f>
        <v>9999</v>
      </c>
      <c r="D239" s="35" t="str">
        <f>VLOOKUP(C239,'PC Receitas'!$K$4:$L$105,2,FALSE)</f>
        <v>-</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09"/>
      <c r="C240" s="34">
        <f>'PC Receitas'!K33</f>
        <v>9999</v>
      </c>
      <c r="D240" s="35" t="str">
        <f>VLOOKUP(C240,'PC Receitas'!$K$4:$L$105,2,FALSE)</f>
        <v>-</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09"/>
      <c r="C241" s="34">
        <f>'PC Receitas'!K34</f>
        <v>9999</v>
      </c>
      <c r="D241" s="35" t="str">
        <f>VLOOKUP(C241,'PC Receitas'!$K$4:$L$105,2,FALSE)</f>
        <v>-</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09"/>
      <c r="C242" s="34">
        <f>'PC Receitas'!K35</f>
        <v>9999</v>
      </c>
      <c r="D242" s="35" t="str">
        <f>VLOOKUP(C242,'PC Receitas'!$K$4:$L$105,2,FALSE)</f>
        <v>-</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09"/>
      <c r="C243" s="34">
        <f>'PC Receitas'!K36</f>
        <v>9999</v>
      </c>
      <c r="D243" s="35" t="str">
        <f>VLOOKUP(C243,'PC Receitas'!$K$4:$L$105,2,FALSE)</f>
        <v>-</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09"/>
      <c r="C244" s="34">
        <f>'PC Receitas'!K37</f>
        <v>9999</v>
      </c>
      <c r="D244" s="35" t="str">
        <f>VLOOKUP(C244,'PC Receitas'!$K$4:$L$105,2,FALSE)</f>
        <v>-</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09"/>
      <c r="C245" s="34">
        <f>'PC Receitas'!K38</f>
        <v>9999</v>
      </c>
      <c r="D245" s="35" t="str">
        <f>VLOOKUP(C245,'PC Receitas'!$K$4:$L$105,2,FALSE)</f>
        <v>-</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09"/>
      <c r="C246" s="34">
        <f>'PC Receitas'!K39</f>
        <v>9999</v>
      </c>
      <c r="D246" s="35" t="str">
        <f>VLOOKUP(C246,'PC Receitas'!$K$4:$L$105,2,FALSE)</f>
        <v>-</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09"/>
      <c r="C247" s="34">
        <f>'PC Receitas'!K40</f>
        <v>9999</v>
      </c>
      <c r="D247" s="35" t="str">
        <f>VLOOKUP(C247,'PC Receitas'!$K$4:$L$105,2,FALSE)</f>
        <v>-</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09"/>
      <c r="C248" s="34">
        <f>'PC Receitas'!K41</f>
        <v>9999</v>
      </c>
      <c r="D248" s="35" t="str">
        <f>VLOOKUP(C248,'PC Receitas'!$K$4:$L$105,2,FALSE)</f>
        <v>-</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09"/>
      <c r="C249" s="34">
        <f>'PC Receitas'!K42</f>
        <v>9999</v>
      </c>
      <c r="D249" s="35" t="str">
        <f>VLOOKUP(C249,'PC Receitas'!$K$4:$L$105,2,FALSE)</f>
        <v>-</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09"/>
      <c r="C250" s="34">
        <f>'PC Receitas'!K43</f>
        <v>9999</v>
      </c>
      <c r="D250" s="35" t="str">
        <f>VLOOKUP(C250,'PC Receitas'!$K$4:$L$105,2,FALSE)</f>
        <v>-</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09"/>
      <c r="C251" s="34">
        <f>'PC Receitas'!K44</f>
        <v>9999</v>
      </c>
      <c r="D251" s="35" t="str">
        <f>VLOOKUP(C251,'PC Receitas'!$K$4:$L$105,2,FALSE)</f>
        <v>-</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09"/>
      <c r="C252" s="34">
        <f>'PC Receitas'!K45</f>
        <v>9999</v>
      </c>
      <c r="D252" s="35" t="str">
        <f>VLOOKUP(C252,'PC Receitas'!$K$4:$L$105,2,FALSE)</f>
        <v>-</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09"/>
      <c r="C253" s="34">
        <f>'PC Receitas'!K46</f>
        <v>9999</v>
      </c>
      <c r="D253" s="35" t="str">
        <f>VLOOKUP(C253,'PC Receitas'!$K$4:$L$105,2,FALSE)</f>
        <v>-</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09"/>
      <c r="C254" s="34">
        <f>'PC Receitas'!K47</f>
        <v>9999</v>
      </c>
      <c r="D254" s="35" t="str">
        <f>VLOOKUP(C254,'PC Receitas'!$K$4:$L$105,2,FALSE)</f>
        <v>-</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09"/>
      <c r="C255" s="34">
        <f>'PC Receitas'!K48</f>
        <v>9999</v>
      </c>
      <c r="D255" s="35" t="str">
        <f>VLOOKUP(C255,'PC Receitas'!$K$4:$L$105,2,FALSE)</f>
        <v>-</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09"/>
      <c r="C256" s="34">
        <f>'PC Receitas'!K49</f>
        <v>9999</v>
      </c>
      <c r="D256" s="35" t="str">
        <f>VLOOKUP(C256,'PC Receitas'!$K$4:$L$105,2,FALSE)</f>
        <v>-</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09"/>
      <c r="C257" s="34">
        <f>'PC Receitas'!K50</f>
        <v>9999</v>
      </c>
      <c r="D257" s="35" t="str">
        <f>VLOOKUP(C257,'PC Receitas'!$K$4:$L$105,2,FALSE)</f>
        <v>-</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09"/>
      <c r="C258" s="34">
        <f>'PC Receitas'!K51</f>
        <v>9999</v>
      </c>
      <c r="D258" s="35" t="str">
        <f>VLOOKUP(C258,'PC Receitas'!$K$4:$L$105,2,FALSE)</f>
        <v>-</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09"/>
      <c r="C259" s="34">
        <f>'PC Receitas'!K52</f>
        <v>9999</v>
      </c>
      <c r="D259" s="35" t="str">
        <f>VLOOKUP(C259,'PC Receitas'!$K$4:$L$105,2,FALSE)</f>
        <v>-</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09"/>
      <c r="C260" s="34">
        <f>'PC Receitas'!K53</f>
        <v>9999</v>
      </c>
      <c r="D260" s="35" t="str">
        <f>VLOOKUP(C260,'PC Receitas'!$K$4:$L$105,2,FALSE)</f>
        <v>-</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09"/>
      <c r="C261" s="34">
        <f>'PC Receitas'!K54</f>
        <v>9999</v>
      </c>
      <c r="D261" s="35" t="str">
        <f>VLOOKUP(C261,'PC Receitas'!$K$4:$L$105,2,FALSE)</f>
        <v>-</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09"/>
      <c r="C262" s="34">
        <f>'PC Receitas'!K55</f>
        <v>9999</v>
      </c>
      <c r="D262" s="35" t="str">
        <f>VLOOKUP(C262,'PC Receitas'!$K$4:$L$105,2,FALSE)</f>
        <v>-</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09"/>
      <c r="C263" s="34">
        <f>'PC Receitas'!K56</f>
        <v>9999</v>
      </c>
      <c r="D263" s="35" t="str">
        <f>VLOOKUP(C263,'PC Receitas'!$K$4:$L$105,2,FALSE)</f>
        <v>-</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09"/>
      <c r="C264" s="34">
        <f>'PC Receitas'!K57</f>
        <v>9999</v>
      </c>
      <c r="D264" s="35" t="str">
        <f>VLOOKUP(C264,'PC Receitas'!$K$4:$L$105,2,FALSE)</f>
        <v>-</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09"/>
      <c r="C265" s="34">
        <f>'PC Receitas'!K58</f>
        <v>9999</v>
      </c>
      <c r="D265" s="35" t="str">
        <f>VLOOKUP(C265,'PC Receitas'!$K$4:$L$105,2,FALSE)</f>
        <v>-</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09"/>
      <c r="C266" s="34">
        <f>'PC Receitas'!K59</f>
        <v>9999</v>
      </c>
      <c r="D266" s="35" t="str">
        <f>VLOOKUP(C266,'PC Receitas'!$K$4:$L$105,2,FALSE)</f>
        <v>-</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09"/>
      <c r="C267" s="34">
        <f>'PC Receitas'!K60</f>
        <v>9999</v>
      </c>
      <c r="D267" s="35" t="str">
        <f>VLOOKUP(C267,'PC Receitas'!$K$4:$L$105,2,FALSE)</f>
        <v>-</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09"/>
      <c r="C268" s="34">
        <f>'PC Receitas'!K61</f>
        <v>9999</v>
      </c>
      <c r="D268" s="35" t="str">
        <f>VLOOKUP(C268,'PC Receitas'!$K$4:$L$105,2,FALSE)</f>
        <v>-</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09"/>
      <c r="C269" s="34">
        <f>'PC Receitas'!K62</f>
        <v>9999</v>
      </c>
      <c r="D269" s="35" t="str">
        <f>VLOOKUP(C269,'PC Receitas'!$K$4:$L$105,2,FALSE)</f>
        <v>-</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09"/>
      <c r="C270" s="34">
        <f>'PC Receitas'!K63</f>
        <v>9999</v>
      </c>
      <c r="D270" s="35" t="str">
        <f>VLOOKUP(C270,'PC Receitas'!$K$4:$L$105,2,FALSE)</f>
        <v>-</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09"/>
      <c r="C271" s="34">
        <f>'PC Receitas'!K64</f>
        <v>9999</v>
      </c>
      <c r="D271" s="35" t="str">
        <f>VLOOKUP(C271,'PC Receitas'!$K$4:$L$105,2,FALSE)</f>
        <v>-</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09"/>
      <c r="C272" s="34">
        <f>'PC Receitas'!K65</f>
        <v>9999</v>
      </c>
      <c r="D272" s="35" t="str">
        <f>VLOOKUP(C272,'PC Receitas'!$K$4:$L$105,2,FALSE)</f>
        <v>-</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09"/>
      <c r="C273" s="34">
        <f>'PC Receitas'!K66</f>
        <v>9999</v>
      </c>
      <c r="D273" s="35" t="str">
        <f>VLOOKUP(C273,'PC Receitas'!$K$4:$L$105,2,FALSE)</f>
        <v>-</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09"/>
      <c r="C274" s="34">
        <f>'PC Receitas'!K67</f>
        <v>9999</v>
      </c>
      <c r="D274" s="35" t="str">
        <f>VLOOKUP(C274,'PC Receitas'!$K$4:$L$105,2,FALSE)</f>
        <v>-</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si="8"/>
        <v>0</v>
      </c>
    </row>
    <row r="275" spans="1:17" ht="28.5" customHeight="1" thickTop="1" thickBot="1" x14ac:dyDescent="0.3">
      <c r="A275" s="209"/>
      <c r="C275" s="34">
        <f>'PC Receitas'!K68</f>
        <v>9999</v>
      </c>
      <c r="D275" s="35" t="str">
        <f>VLOOKUP(C275,'PC Receitas'!$K$4:$L$105,2,FALSE)</f>
        <v>-</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8"/>
        <v>0</v>
      </c>
    </row>
    <row r="276" spans="1:17" ht="28.5" customHeight="1" thickTop="1" thickBot="1" x14ac:dyDescent="0.3">
      <c r="A276" s="209"/>
      <c r="C276" s="34">
        <f>'PC Receitas'!K69</f>
        <v>9999</v>
      </c>
      <c r="D276" s="35" t="str">
        <f>VLOOKUP(C276,'PC Receitas'!$K$4:$L$105,2,FALSE)</f>
        <v>-</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ref="Q276:Q309" si="9">SUM(E276:P276)</f>
        <v>0</v>
      </c>
    </row>
    <row r="277" spans="1:17" ht="28.5" customHeight="1" thickTop="1" thickBot="1" x14ac:dyDescent="0.3">
      <c r="A277" s="209"/>
      <c r="C277" s="34">
        <f>'PC Receitas'!K70</f>
        <v>9999</v>
      </c>
      <c r="D277" s="35" t="str">
        <f>VLOOKUP(C277,'PC Receitas'!$K$4:$L$105,2,FALSE)</f>
        <v>-</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09"/>
      <c r="C278" s="34">
        <f>'PC Receitas'!K71</f>
        <v>9999</v>
      </c>
      <c r="D278" s="35" t="str">
        <f>VLOOKUP(C278,'PC Receitas'!$K$4:$L$105,2,FALSE)</f>
        <v>-</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09"/>
      <c r="C279" s="34">
        <f>'PC Receitas'!K72</f>
        <v>9999</v>
      </c>
      <c r="D279" s="35" t="str">
        <f>VLOOKUP(C279,'PC Receitas'!$K$4:$L$105,2,FALSE)</f>
        <v>-</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09"/>
      <c r="C280" s="34">
        <f>'PC Receitas'!K73</f>
        <v>9999</v>
      </c>
      <c r="D280" s="35" t="str">
        <f>VLOOKUP(C280,'PC Receitas'!$K$4:$L$105,2,FALSE)</f>
        <v>-</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09"/>
      <c r="C281" s="34">
        <f>'PC Receitas'!K74</f>
        <v>9999</v>
      </c>
      <c r="D281" s="35" t="str">
        <f>VLOOKUP(C281,'PC Receitas'!$K$4:$L$105,2,FALSE)</f>
        <v>-</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09"/>
      <c r="C282" s="34">
        <f>'PC Receitas'!K75</f>
        <v>9999</v>
      </c>
      <c r="D282" s="35" t="str">
        <f>VLOOKUP(C282,'PC Receitas'!$K$4:$L$105,2,FALSE)</f>
        <v>-</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09"/>
      <c r="C283" s="34">
        <f>'PC Receitas'!K76</f>
        <v>9999</v>
      </c>
      <c r="D283" s="35" t="str">
        <f>VLOOKUP(C283,'PC Receitas'!$K$4:$L$105,2,FALSE)</f>
        <v>-</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09"/>
      <c r="C284" s="34">
        <f>'PC Receitas'!K77</f>
        <v>9999</v>
      </c>
      <c r="D284" s="35" t="str">
        <f>VLOOKUP(C284,'PC Receitas'!$K$4:$L$105,2,FALSE)</f>
        <v>-</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09"/>
      <c r="C285" s="34">
        <f>'PC Receitas'!K78</f>
        <v>9999</v>
      </c>
      <c r="D285" s="35" t="str">
        <f>VLOOKUP(C285,'PC Receitas'!$K$4:$L$105,2,FALSE)</f>
        <v>-</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09"/>
      <c r="C286" s="34">
        <f>'PC Receitas'!K79</f>
        <v>9999</v>
      </c>
      <c r="D286" s="35" t="str">
        <f>VLOOKUP(C286,'PC Receitas'!$K$4:$L$105,2,FALSE)</f>
        <v>-</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09"/>
      <c r="C287" s="34">
        <f>'PC Receitas'!K80</f>
        <v>9999</v>
      </c>
      <c r="D287" s="35" t="str">
        <f>VLOOKUP(C287,'PC Receitas'!$K$4:$L$105,2,FALSE)</f>
        <v>-</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09"/>
      <c r="C288" s="34">
        <f>'PC Receitas'!K81</f>
        <v>9999</v>
      </c>
      <c r="D288" s="35" t="str">
        <f>VLOOKUP(C288,'PC Receitas'!$K$4:$L$105,2,FALSE)</f>
        <v>-</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09"/>
      <c r="C289" s="34">
        <f>'PC Receitas'!K82</f>
        <v>9999</v>
      </c>
      <c r="D289" s="35" t="str">
        <f>VLOOKUP(C289,'PC Receitas'!$K$4:$L$105,2,FALSE)</f>
        <v>-</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09"/>
      <c r="C290" s="34">
        <f>'PC Receitas'!K83</f>
        <v>9999</v>
      </c>
      <c r="D290" s="35" t="str">
        <f>VLOOKUP(C290,'PC Receitas'!$K$4:$L$105,2,FALSE)</f>
        <v>-</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09"/>
      <c r="C291" s="34">
        <f>'PC Receitas'!K84</f>
        <v>9999</v>
      </c>
      <c r="D291" s="35" t="str">
        <f>VLOOKUP(C291,'PC Receitas'!$K$4:$L$105,2,FALSE)</f>
        <v>-</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09"/>
      <c r="C292" s="34">
        <f>'PC Receitas'!K85</f>
        <v>9999</v>
      </c>
      <c r="D292" s="35" t="str">
        <f>VLOOKUP(C292,'PC Receitas'!$K$4:$L$105,2,FALSE)</f>
        <v>-</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09"/>
      <c r="C293" s="34">
        <f>'PC Receitas'!K86</f>
        <v>9999</v>
      </c>
      <c r="D293" s="35" t="str">
        <f>VLOOKUP(C293,'PC Receitas'!$K$4:$L$105,2,FALSE)</f>
        <v>-</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8.5" customHeight="1" thickTop="1" thickBot="1" x14ac:dyDescent="0.3">
      <c r="A294" s="209"/>
      <c r="C294" s="34">
        <f>'PC Receitas'!K87</f>
        <v>9999</v>
      </c>
      <c r="D294" s="35" t="str">
        <f>VLOOKUP(C294,'PC Receitas'!$K$4:$L$105,2,FALSE)</f>
        <v>-</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8.5" customHeight="1" thickTop="1" thickBot="1" x14ac:dyDescent="0.3">
      <c r="A295" s="209"/>
      <c r="C295" s="34">
        <f>'PC Receitas'!K88</f>
        <v>9999</v>
      </c>
      <c r="D295" s="35" t="str">
        <f>VLOOKUP(C295,'PC Receitas'!$K$4:$L$105,2,FALSE)</f>
        <v>-</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09"/>
      <c r="C296" s="34">
        <f>'PC Receitas'!K89</f>
        <v>9999</v>
      </c>
      <c r="D296" s="35" t="str">
        <f>VLOOKUP(C296,'PC Receitas'!$K$4:$L$105,2,FALSE)</f>
        <v>-</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09"/>
      <c r="C297" s="34">
        <f>'PC Receitas'!K90</f>
        <v>9999</v>
      </c>
      <c r="D297" s="35" t="str">
        <f>VLOOKUP(C297,'PC Receitas'!$K$4:$L$105,2,FALSE)</f>
        <v>-</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09"/>
      <c r="C298" s="34">
        <f>'PC Receitas'!K91</f>
        <v>9999</v>
      </c>
      <c r="D298" s="35" t="str">
        <f>VLOOKUP(C298,'PC Receitas'!$K$4:$L$105,2,FALSE)</f>
        <v>-</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09"/>
      <c r="C299" s="34">
        <f>'PC Receitas'!K92</f>
        <v>9999</v>
      </c>
      <c r="D299" s="35" t="str">
        <f>VLOOKUP(C299,'PC Receitas'!$K$4:$L$105,2,FALSE)</f>
        <v>-</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09"/>
      <c r="C300" s="34">
        <f>'PC Receitas'!K93</f>
        <v>9999</v>
      </c>
      <c r="D300" s="35" t="str">
        <f>VLOOKUP(C300,'PC Receitas'!$K$4:$L$105,2,FALSE)</f>
        <v>-</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09"/>
      <c r="C301" s="34">
        <f>'PC Receitas'!K94</f>
        <v>9999</v>
      </c>
      <c r="D301" s="35" t="str">
        <f>VLOOKUP(C301,'PC Receitas'!$K$4:$L$105,2,FALSE)</f>
        <v>-</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09"/>
      <c r="C302" s="34">
        <f>'PC Receitas'!K95</f>
        <v>9999</v>
      </c>
      <c r="D302" s="35" t="str">
        <f>VLOOKUP(C302,'PC Receitas'!$K$4:$L$105,2,FALSE)</f>
        <v>-</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09"/>
      <c r="C303" s="34">
        <f>'PC Receitas'!K96</f>
        <v>9999</v>
      </c>
      <c r="D303" s="35" t="str">
        <f>VLOOKUP(C303,'PC Receitas'!$K$4:$L$105,2,FALSE)</f>
        <v>-</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09"/>
      <c r="C304" s="34">
        <f>'PC Receitas'!K97</f>
        <v>9999</v>
      </c>
      <c r="D304" s="35" t="str">
        <f>VLOOKUP(C304,'PC Receitas'!$K$4:$L$105,2,FALSE)</f>
        <v>-</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09"/>
      <c r="C305" s="34">
        <f>'PC Receitas'!K98</f>
        <v>9999</v>
      </c>
      <c r="D305" s="35" t="str">
        <f>VLOOKUP(C305,'PC Receitas'!$K$4:$L$105,2,FALSE)</f>
        <v>-</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09"/>
      <c r="C306" s="34">
        <f>'PC Receitas'!K99</f>
        <v>9999</v>
      </c>
      <c r="D306" s="35" t="str">
        <f>VLOOKUP(C306,'PC Receitas'!$K$4:$L$105,2,FALSE)</f>
        <v>-</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27.75" customHeight="1" thickTop="1" thickBot="1" x14ac:dyDescent="0.3">
      <c r="A307" s="209"/>
      <c r="C307" s="34">
        <f>'PC Receitas'!K100</f>
        <v>9999</v>
      </c>
      <c r="D307" s="35" t="str">
        <f>VLOOKUP(C307,'PC Receitas'!$K$4:$L$105,2,FALSE)</f>
        <v>-</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27.75" customHeight="1" thickTop="1" thickBot="1" x14ac:dyDescent="0.3">
      <c r="A308" s="209"/>
      <c r="C308" s="34">
        <f>'PC Receitas'!K101</f>
        <v>9999</v>
      </c>
      <c r="D308" s="35" t="str">
        <f>VLOOKUP(C308,'PC Receitas'!$K$4:$L$105,2,FALSE)</f>
        <v>-</v>
      </c>
      <c r="E308" s="49">
        <f>SUMIFS(Jan!$J$5:$J$586,Jan!$V$5:$V$586,"Receita",Jan!$G$5:$G$586,CReceber!$D308,Jan!$L$5:$L$586,"Não Pago")</f>
        <v>0</v>
      </c>
      <c r="F308" s="49">
        <f>SUMIFS(Fev!$J$5:$J$605,Fev!$V$5:$V$605,"Receita",Fev!$G$5:$G$605,CReceber!$D308,Fev!$L$5:$L$605,"Não Pago")</f>
        <v>0</v>
      </c>
      <c r="G308" s="49">
        <f>SUMIFS(Mar!$J$5:$J$605,Mar!$V$5:$V$605,"Receita",Mar!$G$5:$G$605,CReceber!$D304,Mar!$L$5:$L$605,"Não Pago")</f>
        <v>0</v>
      </c>
      <c r="H308" s="49">
        <f>SUMIFS(Abr!$J$5:$J$605,Abr!$V$5:$V$605,"Receita",Abr!$G$5:$G$605,CReceber!$D308,Abr!$L$5:$L$605,"Não Pago")</f>
        <v>0</v>
      </c>
      <c r="I308" s="49">
        <f>SUMIFS(Mai!$J$5:$J$605,Mai!$V$5:$V$605,"Receita",Mai!$G$5:$G$605,CReceber!$D308,Mai!$L$5:$L$605,"Não Pago")</f>
        <v>0</v>
      </c>
      <c r="J308" s="49">
        <f>SUMIFS(Jun!$J$5:$J$605,Jun!$V$5:$V$605,"Receita",Jun!$G$5:$G$605,CReceber!$D308,Jun!$L$5:$L$605,"Não Pago")</f>
        <v>0</v>
      </c>
      <c r="K308" s="49">
        <f>SUMIFS(Jul!$J$5:$J$605,Jul!$V$5:$V$605,"Receita",Jul!$G$5:$G$605,CReceber!$D308,Jul!$L$5:$L$605,"Não Pago")</f>
        <v>0</v>
      </c>
      <c r="L308" s="49">
        <f>SUMIFS(Ago!$J$5:$J$596,Ago!$V$5:$V$596,"Receita",Ago!$G$5:$G$596,CReceber!$D308,Ago!$L$5:$L$596,"Não Pago")</f>
        <v>0</v>
      </c>
      <c r="M308" s="49">
        <f>SUMIFS(Set!$J$5:$J$605,Set!$V$5:$V$605,"Receita",Set!$G$5:$G$605,CReceber!$D308,Set!$L$5:$L$605,"Não Pago")</f>
        <v>0</v>
      </c>
      <c r="N308" s="49">
        <f>SUMIFS(Out!$J$5:$J$605,Out!$V$5:$V$605,"Receita",Out!$G$5:$G$605,CReceber!$D308,Out!$L$5:$L$605,"Não Pago")</f>
        <v>0</v>
      </c>
      <c r="O308" s="49">
        <f>SUMIFS(Nov!$J$5:$J$605,Nov!$V$5:$V$605,"Receita",Nov!$G$5:$G$605,CReceber!$D308,Nov!$L$5:$L$605,"Não Pago")</f>
        <v>0</v>
      </c>
      <c r="P308" s="49">
        <f>SUMIFS(Dez!$J$5:$J$605,Dez!$V$5:$V$605,"Receita",Dez!$G$5:$G$605,CReceber!$D308,Dez!$L$5:$L$605,"Não Pago")</f>
        <v>0</v>
      </c>
      <c r="Q308" s="46">
        <f t="shared" si="9"/>
        <v>0</v>
      </c>
    </row>
    <row r="309" spans="1:17" ht="31.5" customHeight="1" thickTop="1" thickBot="1" x14ac:dyDescent="0.3">
      <c r="A309" s="209"/>
      <c r="C309" s="34">
        <f>'PC Receitas'!K102</f>
        <v>9999</v>
      </c>
      <c r="D309" s="35" t="str">
        <f>VLOOKUP(C309,'PC Receitas'!$K$4:$L$105,2,FALSE)</f>
        <v>-</v>
      </c>
      <c r="E309" s="49">
        <f>SUMIFS(Jan!$J$5:$J$586,Jan!$V$5:$V$586,"Receita",Jan!$G$5:$G$586,CReceber!$D309,Jan!$L$5:$L$586,"Não Pago")</f>
        <v>0</v>
      </c>
      <c r="F309" s="49">
        <f>SUMIFS(Fev!$J$5:$J$605,Fev!$V$5:$V$605,"Receita",Fev!$G$5:$G$605,CReceber!$D309,Fev!$L$5:$L$605,"Não Pago")</f>
        <v>0</v>
      </c>
      <c r="G309" s="49">
        <f>SUMIFS(Mar!$J$5:$J$605,Mar!$V$5:$V$605,"Receita",Mar!$G$5:$G$605,CReceber!$D305,Mar!$L$5:$L$605,"Não Pago")</f>
        <v>0</v>
      </c>
      <c r="H309" s="49">
        <f>SUMIFS(Abr!$J$5:$J$605,Abr!$V$5:$V$605,"Receita",Abr!$G$5:$G$605,CReceber!$D309,Abr!$L$5:$L$605,"Não Pago")</f>
        <v>0</v>
      </c>
      <c r="I309" s="49">
        <f>SUMIFS(Mai!$J$5:$J$605,Mai!$V$5:$V$605,"Receita",Mai!$G$5:$G$605,CReceber!$D309,Mai!$L$5:$L$605,"Não Pago")</f>
        <v>0</v>
      </c>
      <c r="J309" s="49">
        <f>SUMIFS(Jun!$J$5:$J$605,Jun!$V$5:$V$605,"Receita",Jun!$G$5:$G$605,CReceber!$D309,Jun!$L$5:$L$605,"Não Pago")</f>
        <v>0</v>
      </c>
      <c r="K309" s="49">
        <f>SUMIFS(Jul!$J$5:$J$605,Jul!$V$5:$V$605,"Receita",Jul!$G$5:$G$605,CReceber!$D309,Jul!$L$5:$L$605,"Não Pago")</f>
        <v>0</v>
      </c>
      <c r="L309" s="49">
        <f>SUMIFS(Ago!$J$5:$J$596,Ago!$V$5:$V$596,"Receita",Ago!$G$5:$G$596,CReceber!$D309,Ago!$L$5:$L$596,"Não Pago")</f>
        <v>0</v>
      </c>
      <c r="M309" s="49">
        <f>SUMIFS(Set!$J$5:$J$605,Set!$V$5:$V$605,"Receita",Set!$G$5:$G$605,CReceber!$D309,Set!$L$5:$L$605,"Não Pago")</f>
        <v>0</v>
      </c>
      <c r="N309" s="49">
        <f>SUMIFS(Out!$J$5:$J$605,Out!$V$5:$V$605,"Receita",Out!$G$5:$G$605,CReceber!$D309,Out!$L$5:$L$605,"Não Pago")</f>
        <v>0</v>
      </c>
      <c r="O309" s="49">
        <f>SUMIFS(Nov!$J$5:$J$605,Nov!$V$5:$V$605,"Receita",Nov!$G$5:$G$605,CReceber!$D309,Nov!$L$5:$L$605,"Não Pago")</f>
        <v>0</v>
      </c>
      <c r="P309" s="49">
        <f>SUMIFS(Dez!$J$5:$J$605,Dez!$V$5:$V$605,"Receita",Dez!$G$5:$G$605,CReceber!$D309,Dez!$L$5:$L$605,"Não Pago")</f>
        <v>0</v>
      </c>
      <c r="Q309" s="46">
        <f t="shared" si="9"/>
        <v>0</v>
      </c>
    </row>
    <row r="310" spans="1:17" ht="29.25" customHeight="1" thickTop="1" thickBot="1" x14ac:dyDescent="0.3">
      <c r="C310" s="34">
        <f>'PC Receitas'!K103</f>
        <v>9999</v>
      </c>
      <c r="D310" s="35" t="str">
        <f>VLOOKUP(C310,'PC Receitas'!$K$4:$L$105,2,FALSE)</f>
        <v>-</v>
      </c>
      <c r="E310" s="49">
        <f>SUMIFS(Jan!$J$5:$J$586,Jan!$V$5:$V$586,"Receita",Jan!$G$5:$G$586,CReceber!$D310,Jan!$L$5:$L$586,"Não Pago")</f>
        <v>0</v>
      </c>
      <c r="F310" s="49">
        <f>SUMIFS(Fev!$J$5:$J$605,Fev!$V$5:$V$605,"Receita",Fev!$G$5:$G$605,CReceber!$D310,Fev!$L$5:$L$605,"Não Pago")</f>
        <v>0</v>
      </c>
      <c r="G310" s="49">
        <f>SUMIFS(Mar!$J$5:$J$605,Mar!$V$5:$V$605,"Receita",Mar!$G$5:$G$605,CReceber!$D306,Mar!$L$5:$L$605,"Não Pago")</f>
        <v>0</v>
      </c>
      <c r="H310" s="49">
        <f>SUMIFS(Abr!$J$5:$J$605,Abr!$V$5:$V$605,"Receita",Abr!$G$5:$G$605,CReceber!$D310,Abr!$L$5:$L$605,"Não Pago")</f>
        <v>0</v>
      </c>
      <c r="I310" s="49">
        <f>SUMIFS(Mai!$J$5:$J$605,Mai!$V$5:$V$605,"Receita",Mai!$G$5:$G$605,CReceber!$D310,Mai!$L$5:$L$605,"Não Pago")</f>
        <v>0</v>
      </c>
      <c r="J310" s="49">
        <f>SUMIFS(Jun!$J$5:$J$605,Jun!$V$5:$V$605,"Receita",Jun!$G$5:$G$605,CReceber!$D310,Jun!$L$5:$L$605,"Não Pago")</f>
        <v>0</v>
      </c>
      <c r="K310" s="49">
        <f>SUMIFS(Jul!$J$5:$J$605,Jul!$V$5:$V$605,"Receita",Jul!$G$5:$G$605,CReceber!$D310,Jul!$L$5:$L$605,"Não Pago")</f>
        <v>0</v>
      </c>
      <c r="L310" s="49">
        <f>SUMIFS(Ago!$J$5:$J$596,Ago!$V$5:$V$596,"Receita",Ago!$G$5:$G$596,CReceber!$D310,Ago!$L$5:$L$596,"Não Pago")</f>
        <v>0</v>
      </c>
      <c r="M310" s="49">
        <f>SUMIFS(Set!$J$5:$J$605,Set!$V$5:$V$605,"Receita",Set!$G$5:$G$605,CReceber!$D310,Set!$L$5:$L$605,"Não Pago")</f>
        <v>0</v>
      </c>
      <c r="N310" s="49">
        <f>SUMIFS(Out!$J$5:$J$605,Out!$V$5:$V$605,"Receita",Out!$G$5:$G$605,CReceber!$D310,Out!$L$5:$L$605,"Não Pago")</f>
        <v>0</v>
      </c>
      <c r="O310" s="49">
        <f>SUMIFS(Nov!$J$5:$J$605,Nov!$V$5:$V$605,"Receita",Nov!$G$5:$G$605,CReceber!$D310,Nov!$L$5:$L$605,"Não Pago")</f>
        <v>0</v>
      </c>
      <c r="P310" s="49">
        <f>SUMIFS(Dez!$J$5:$J$605,Dez!$V$5:$V$605,"Receita",Dez!$G$5:$G$605,CReceber!$D310,Dez!$L$5:$L$605,"Não Pago")</f>
        <v>0</v>
      </c>
      <c r="Q310" s="46">
        <f>SUM(E310:P310)</f>
        <v>0</v>
      </c>
    </row>
    <row r="311" spans="1:17" ht="25.5" customHeight="1" thickTop="1" thickBot="1" x14ac:dyDescent="0.3">
      <c r="C311" s="34" t="str">
        <f>'PC Receitas'!K104</f>
        <v>4.3.99</v>
      </c>
      <c r="D311" s="35" t="str">
        <f>VLOOKUP(C311,'PC Receitas'!$K$4:$L$105,2,FALSE)</f>
        <v>Outras Receitas Operacionais</v>
      </c>
      <c r="E311" s="49">
        <f>SUMIFS(Jan!$J$5:$J$586,Jan!$V$5:$V$586,"Receita",Jan!$G$5:$G$586,CReceber!$D311,Jan!$L$5:$L$586,"Não Pago")</f>
        <v>0</v>
      </c>
      <c r="F311" s="49">
        <f>SUMIFS(Fev!$J$5:$J$605,Fev!$V$5:$V$605,"Receita",Fev!$G$5:$G$605,CReceber!$D311,Fev!$L$5:$L$605,"Não Pago")</f>
        <v>0</v>
      </c>
      <c r="G311" s="49">
        <f>SUMIFS(Mar!$J$5:$J$605,Mar!$V$5:$V$605,"Receita",Mar!$G$5:$G$605,CReceber!$D307,Mar!$L$5:$L$605,"Não Pago")</f>
        <v>0</v>
      </c>
      <c r="H311" s="49">
        <f>SUMIFS(Abr!$J$5:$J$605,Abr!$V$5:$V$605,"Receita",Abr!$G$5:$G$605,CReceber!$D311,Abr!$L$5:$L$605,"Não Pago")</f>
        <v>0</v>
      </c>
      <c r="I311" s="49">
        <f>SUMIFS(Mai!$J$5:$J$605,Mai!$V$5:$V$605,"Receita",Mai!$G$5:$G$605,CReceber!$D311,Mai!$L$5:$L$605,"Não Pago")</f>
        <v>0</v>
      </c>
      <c r="J311" s="49">
        <f>SUMIFS(Jun!$J$5:$J$605,Jun!$V$5:$V$605,"Receita",Jun!$G$5:$G$605,CReceber!$D311,Jun!$L$5:$L$605,"Não Pago")</f>
        <v>0</v>
      </c>
      <c r="K311" s="49">
        <f>SUMIFS(Jul!$J$5:$J$605,Jul!$V$5:$V$605,"Receita",Jul!$G$5:$G$605,CReceber!$D311,Jul!$L$5:$L$605,"Não Pago")</f>
        <v>0</v>
      </c>
      <c r="L311" s="49">
        <f>SUMIFS(Ago!$J$5:$J$596,Ago!$V$5:$V$596,"Receita",Ago!$G$5:$G$596,CReceber!$D311,Ago!$L$5:$L$596,"Não Pago")</f>
        <v>0</v>
      </c>
      <c r="M311" s="49">
        <f>SUMIFS(Set!$J$5:$J$605,Set!$V$5:$V$605,"Receita",Set!$G$5:$G$605,CReceber!$D311,Set!$L$5:$L$605,"Não Pago")</f>
        <v>0</v>
      </c>
      <c r="N311" s="49">
        <f>SUMIFS(Out!$J$5:$J$605,Out!$V$5:$V$605,"Receita",Out!$G$5:$G$605,CReceber!$D311,Out!$L$5:$L$605,"Não Pago")</f>
        <v>0</v>
      </c>
      <c r="O311" s="49">
        <f>SUMIFS(Nov!$J$5:$J$605,Nov!$V$5:$V$605,"Receita",Nov!$G$5:$G$605,CReceber!$D311,Nov!$L$5:$L$605,"Não Pago")</f>
        <v>0</v>
      </c>
      <c r="P311" s="49">
        <f>SUMIFS(Dez!$J$5:$J$605,Dez!$V$5:$V$605,"Receita",Dez!$G$5:$G$605,CReceber!$D311,Dez!$L$5:$L$605,"Não Pago")</f>
        <v>0</v>
      </c>
      <c r="Q311" s="46">
        <f>SUM(E311:P311)</f>
        <v>0</v>
      </c>
    </row>
    <row r="312" spans="1:17" ht="27" customHeight="1" thickTop="1" thickBot="1" x14ac:dyDescent="0.3">
      <c r="C312" s="248" t="str">
        <f>'PC Receitas'!O4</f>
        <v>4.4</v>
      </c>
      <c r="D312" s="187" t="str">
        <f>VLOOKUP(C312,'PC Receitas'!$O$4:$Q$103,2,FALSE)</f>
        <v>RECEITA_4</v>
      </c>
      <c r="E312" s="179">
        <f>SUM(E313:E413)</f>
        <v>0</v>
      </c>
      <c r="F312" s="179">
        <f t="shared" ref="F312:Q312" si="10">SUM(F313:F413)</f>
        <v>0</v>
      </c>
      <c r="G312" s="179">
        <f t="shared" si="10"/>
        <v>0</v>
      </c>
      <c r="H312" s="179">
        <f t="shared" si="10"/>
        <v>0</v>
      </c>
      <c r="I312" s="179">
        <f t="shared" si="10"/>
        <v>0</v>
      </c>
      <c r="J312" s="179">
        <f t="shared" si="10"/>
        <v>0</v>
      </c>
      <c r="K312" s="179">
        <f t="shared" si="10"/>
        <v>0</v>
      </c>
      <c r="L312" s="179">
        <f t="shared" si="10"/>
        <v>0</v>
      </c>
      <c r="M312" s="179">
        <f t="shared" si="10"/>
        <v>0</v>
      </c>
      <c r="N312" s="179">
        <f t="shared" si="10"/>
        <v>0</v>
      </c>
      <c r="O312" s="179">
        <f t="shared" si="10"/>
        <v>0</v>
      </c>
      <c r="P312" s="179">
        <f t="shared" si="10"/>
        <v>0</v>
      </c>
      <c r="Q312" s="179">
        <f t="shared" si="10"/>
        <v>0</v>
      </c>
    </row>
    <row r="313" spans="1:17" ht="25.5" customHeight="1" thickTop="1" thickBot="1" x14ac:dyDescent="0.3">
      <c r="C313" s="34">
        <f>'PC Receitas'!O5</f>
        <v>9999</v>
      </c>
      <c r="D313" s="35" t="str">
        <f>VLOOKUP(C313,'PC Receitas'!$K$4:$L$105,2,FALSE)</f>
        <v>-</v>
      </c>
      <c r="E313" s="49">
        <f>SUMIFS(Jan!$J$5:$J$586,Jan!$V$5:$V$586,"Receita",Jan!$G$5:$G$586,CReceber!$D313,Jan!$L$5:$L$586,"Não Pago")</f>
        <v>0</v>
      </c>
      <c r="F313" s="49">
        <f>SUMIFS(Fev!$J$5:$J$605,Fev!$V$5:$V$605,"Receita",Fev!$G$5:$G$605,CReceber!$D313,Fev!$L$5:$L$605,"Não Pago")</f>
        <v>0</v>
      </c>
      <c r="G313" s="49">
        <f>SUMIFS(Mar!$J$5:$J$605,Mar!$V$5:$V$605,"Receita",Mar!$G$5:$G$605,CReceber!$D308,Mar!$L$5:$L$605,"Não Pago")</f>
        <v>0</v>
      </c>
      <c r="H313" s="49">
        <f>SUMIFS(Abr!$J$5:$J$605,Abr!$V$5:$V$605,"Receita",Abr!$G$5:$G$605,CReceber!$D313,Abr!$L$5:$L$605,"Não Pago")</f>
        <v>0</v>
      </c>
      <c r="I313" s="49">
        <f>SUMIFS(Mai!$J$5:$J$605,Mai!$V$5:$V$605,"Receita",Mai!$G$5:$G$605,CReceber!$D313,Mai!$L$5:$L$605,"Não Pago")</f>
        <v>0</v>
      </c>
      <c r="J313" s="49">
        <f>SUMIFS(Jun!$J$5:$J$605,Jun!$V$5:$V$605,"Receita",Jun!$G$5:$G$605,CReceber!$D313,Jun!$L$5:$L$605,"Não Pago")</f>
        <v>0</v>
      </c>
      <c r="K313" s="49">
        <f>SUMIFS(Jul!$J$5:$J$605,Jul!$V$5:$V$605,"Receita",Jul!$G$5:$G$605,CReceber!$D313,Jul!$L$5:$L$605,"Não Pago")</f>
        <v>0</v>
      </c>
      <c r="L313" s="49">
        <f>SUMIFS(Ago!$J$5:$J$596,Ago!$V$5:$V$596,"Receita",Ago!$G$5:$G$596,CReceber!$D313,Ago!$L$5:$L$596,"Não Pago")</f>
        <v>0</v>
      </c>
      <c r="M313" s="49">
        <f>SUMIFS(Set!$J$5:$J$605,Set!$V$5:$V$605,"Receita",Set!$G$5:$G$605,CReceber!$D313,Set!$L$5:$L$605,"Não Pago")</f>
        <v>0</v>
      </c>
      <c r="N313" s="49">
        <f>SUMIFS(Out!$J$5:$J$605,Out!$V$5:$V$605,"Receita",Out!$G$5:$G$605,CReceber!$D313,Out!$L$5:$L$605,"Não Pago")</f>
        <v>0</v>
      </c>
      <c r="O313" s="49">
        <f>SUMIFS(Nov!$J$5:$J$605,Nov!$V$5:$V$605,"Receita",Nov!$G$5:$G$605,CReceber!$D313,Nov!$L$5:$L$605,"Não Pago")</f>
        <v>0</v>
      </c>
      <c r="P313" s="49">
        <f>SUMIFS(Dez!$J$5:$J$605,Dez!$V$5:$V$605,"Receita",Dez!$G$5:$G$605,CReceber!$D313,Dez!$L$5:$L$605,"Não Pago")</f>
        <v>0</v>
      </c>
      <c r="Q313" s="46">
        <f>SUM(E313:P313)</f>
        <v>0</v>
      </c>
    </row>
    <row r="314" spans="1:17" ht="25.5" customHeight="1" thickTop="1" thickBot="1" x14ac:dyDescent="0.3">
      <c r="C314" s="34">
        <f>'PC Receitas'!O6</f>
        <v>9999</v>
      </c>
      <c r="D314" s="35" t="str">
        <f>VLOOKUP(C314,'PC Receitas'!$K$4:$L$105,2,FALSE)</f>
        <v>-</v>
      </c>
      <c r="E314" s="49">
        <f>SUMIFS(Jan!$J$5:$J$586,Jan!$V$5:$V$586,"Receita",Jan!$G$5:$G$586,CReceber!$D314,Jan!$L$5:$L$586,"Não Pago")</f>
        <v>0</v>
      </c>
      <c r="F314" s="49">
        <f>SUMIFS(Fev!$J$5:$J$605,Fev!$V$5:$V$605,"Receita",Fev!$G$5:$G$605,CReceber!$D314,Fev!$L$5:$L$605,"Não Pago")</f>
        <v>0</v>
      </c>
      <c r="G314" s="49">
        <f>SUMIFS(Mar!$J$5:$J$605,Mar!$V$5:$V$605,"Receita",Mar!$G$5:$G$605,CReceber!$D309,Mar!$L$5:$L$605,"Não Pago")</f>
        <v>0</v>
      </c>
      <c r="H314" s="49">
        <f>SUMIFS(Abr!$J$5:$J$605,Abr!$V$5:$V$605,"Receita",Abr!$G$5:$G$605,CReceber!$D314,Abr!$L$5:$L$605,"Não Pago")</f>
        <v>0</v>
      </c>
      <c r="I314" s="49">
        <f>SUMIFS(Mai!$J$5:$J$605,Mai!$V$5:$V$605,"Receita",Mai!$G$5:$G$605,CReceber!$D314,Mai!$L$5:$L$605,"Não Pago")</f>
        <v>0</v>
      </c>
      <c r="J314" s="49">
        <f>SUMIFS(Jun!$J$5:$J$605,Jun!$V$5:$V$605,"Receita",Jun!$G$5:$G$605,CReceber!$D314,Jun!$L$5:$L$605,"Não Pago")</f>
        <v>0</v>
      </c>
      <c r="K314" s="49">
        <f>SUMIFS(Jul!$J$5:$J$605,Jul!$V$5:$V$605,"Receita",Jul!$G$5:$G$605,CReceber!$D314,Jul!$L$5:$L$605,"Não Pago")</f>
        <v>0</v>
      </c>
      <c r="L314" s="49">
        <f>SUMIFS(Ago!$J$5:$J$596,Ago!$V$5:$V$596,"Receita",Ago!$G$5:$G$596,CReceber!$D314,Ago!$L$5:$L$596,"Não Pago")</f>
        <v>0</v>
      </c>
      <c r="M314" s="49">
        <f>SUMIFS(Set!$J$5:$J$605,Set!$V$5:$V$605,"Receita",Set!$G$5:$G$605,CReceber!$D314,Set!$L$5:$L$605,"Não Pago")</f>
        <v>0</v>
      </c>
      <c r="N314" s="49">
        <f>SUMIFS(Out!$J$5:$J$605,Out!$V$5:$V$605,"Receita",Out!$G$5:$G$605,CReceber!$D314,Out!$L$5:$L$605,"Não Pago")</f>
        <v>0</v>
      </c>
      <c r="O314" s="49">
        <f>SUMIFS(Nov!$J$5:$J$605,Nov!$V$5:$V$605,"Receita",Nov!$G$5:$G$605,CReceber!$D314,Nov!$L$5:$L$605,"Não Pago")</f>
        <v>0</v>
      </c>
      <c r="P314" s="49">
        <f>SUMIFS(Dez!$J$5:$J$605,Dez!$V$5:$V$605,"Receita",Dez!$G$5:$G$605,CReceber!$D314,Dez!$L$5:$L$605,"Não Pago")</f>
        <v>0</v>
      </c>
      <c r="Q314" s="46">
        <f t="shared" ref="Q314:Q377" si="11">SUM(E314:P314)</f>
        <v>0</v>
      </c>
    </row>
    <row r="315" spans="1:17" ht="25.5" customHeight="1" thickTop="1" thickBot="1" x14ac:dyDescent="0.3">
      <c r="C315" s="34">
        <f>'PC Receitas'!O7</f>
        <v>9999</v>
      </c>
      <c r="D315" s="35" t="str">
        <f>VLOOKUP(C315,'PC Receitas'!$K$4:$L$105,2,FALSE)</f>
        <v>-</v>
      </c>
      <c r="E315" s="49">
        <f>SUMIFS(Jan!$J$5:$J$586,Jan!$V$5:$V$586,"Receita",Jan!$G$5:$G$586,CReceber!$D315,Jan!$L$5:$L$586,"Não Pago")</f>
        <v>0</v>
      </c>
      <c r="F315" s="49">
        <f>SUMIFS(Fev!$J$5:$J$605,Fev!$V$5:$V$605,"Receita",Fev!$G$5:$G$605,CReceber!$D315,Fev!$L$5:$L$605,"Não Pago")</f>
        <v>0</v>
      </c>
      <c r="G315" s="49">
        <f>SUMIFS(Mar!$J$5:$J$605,Mar!$V$5:$V$605,"Receita",Mar!$G$5:$G$605,CReceber!$D310,Mar!$L$5:$L$605,"Não Pago")</f>
        <v>0</v>
      </c>
      <c r="H315" s="49">
        <f>SUMIFS(Abr!$J$5:$J$605,Abr!$V$5:$V$605,"Receita",Abr!$G$5:$G$605,CReceber!$D315,Abr!$L$5:$L$605,"Não Pago")</f>
        <v>0</v>
      </c>
      <c r="I315" s="49">
        <f>SUMIFS(Mai!$J$5:$J$605,Mai!$V$5:$V$605,"Receita",Mai!$G$5:$G$605,CReceber!$D315,Mai!$L$5:$L$605,"Não Pago")</f>
        <v>0</v>
      </c>
      <c r="J315" s="49">
        <f>SUMIFS(Jun!$J$5:$J$605,Jun!$V$5:$V$605,"Receita",Jun!$G$5:$G$605,CReceber!$D315,Jun!$L$5:$L$605,"Não Pago")</f>
        <v>0</v>
      </c>
      <c r="K315" s="49">
        <f>SUMIFS(Jul!$J$5:$J$605,Jul!$V$5:$V$605,"Receita",Jul!$G$5:$G$605,CReceber!$D315,Jul!$L$5:$L$605,"Não Pago")</f>
        <v>0</v>
      </c>
      <c r="L315" s="49">
        <f>SUMIFS(Ago!$J$5:$J$596,Ago!$V$5:$V$596,"Receita",Ago!$G$5:$G$596,CReceber!$D315,Ago!$L$5:$L$596,"Não Pago")</f>
        <v>0</v>
      </c>
      <c r="M315" s="49">
        <f>SUMIFS(Set!$J$5:$J$605,Set!$V$5:$V$605,"Receita",Set!$G$5:$G$605,CReceber!$D315,Set!$L$5:$L$605,"Não Pago")</f>
        <v>0</v>
      </c>
      <c r="N315" s="49">
        <f>SUMIFS(Out!$J$5:$J$605,Out!$V$5:$V$605,"Receita",Out!$G$5:$G$605,CReceber!$D315,Out!$L$5:$L$605,"Não Pago")</f>
        <v>0</v>
      </c>
      <c r="O315" s="49">
        <f>SUMIFS(Nov!$J$5:$J$605,Nov!$V$5:$V$605,"Receita",Nov!$G$5:$G$605,CReceber!$D315,Nov!$L$5:$L$605,"Não Pago")</f>
        <v>0</v>
      </c>
      <c r="P315" s="49">
        <f>SUMIFS(Dez!$J$5:$J$605,Dez!$V$5:$V$605,"Receita",Dez!$G$5:$G$605,CReceber!$D315,Dez!$L$5:$L$605,"Não Pago")</f>
        <v>0</v>
      </c>
      <c r="Q315" s="46">
        <f t="shared" si="11"/>
        <v>0</v>
      </c>
    </row>
    <row r="316" spans="1:17" ht="25.5" customHeight="1" thickTop="1" thickBot="1" x14ac:dyDescent="0.3">
      <c r="C316" s="34">
        <f>'PC Receitas'!O8</f>
        <v>9999</v>
      </c>
      <c r="D316" s="35" t="str">
        <f>VLOOKUP(C316,'PC Receitas'!$K$4:$L$105,2,FALSE)</f>
        <v>-</v>
      </c>
      <c r="E316" s="49">
        <f>SUMIFS(Jan!$J$5:$J$586,Jan!$V$5:$V$586,"Receita",Jan!$G$5:$G$586,CReceber!$D316,Jan!$L$5:$L$586,"Não Pago")</f>
        <v>0</v>
      </c>
      <c r="F316" s="49">
        <f>SUMIFS(Fev!$J$5:$J$605,Fev!$V$5:$V$605,"Receita",Fev!$G$5:$G$605,CReceber!$D316,Fev!$L$5:$L$605,"Não Pago")</f>
        <v>0</v>
      </c>
      <c r="G316" s="49">
        <f>SUMIFS(Mar!$J$5:$J$605,Mar!$V$5:$V$605,"Receita",Mar!$G$5:$G$605,CReceber!$D311,Mar!$L$5:$L$605,"Não Pago")</f>
        <v>0</v>
      </c>
      <c r="H316" s="49">
        <f>SUMIFS(Abr!$J$5:$J$605,Abr!$V$5:$V$605,"Receita",Abr!$G$5:$G$605,CReceber!$D316,Abr!$L$5:$L$605,"Não Pago")</f>
        <v>0</v>
      </c>
      <c r="I316" s="49">
        <f>SUMIFS(Mai!$J$5:$J$605,Mai!$V$5:$V$605,"Receita",Mai!$G$5:$G$605,CReceber!$D316,Mai!$L$5:$L$605,"Não Pago")</f>
        <v>0</v>
      </c>
      <c r="J316" s="49">
        <f>SUMIFS(Jun!$J$5:$J$605,Jun!$V$5:$V$605,"Receita",Jun!$G$5:$G$605,CReceber!$D316,Jun!$L$5:$L$605,"Não Pago")</f>
        <v>0</v>
      </c>
      <c r="K316" s="49">
        <f>SUMIFS(Jul!$J$5:$J$605,Jul!$V$5:$V$605,"Receita",Jul!$G$5:$G$605,CReceber!$D316,Jul!$L$5:$L$605,"Não Pago")</f>
        <v>0</v>
      </c>
      <c r="L316" s="49">
        <f>SUMIFS(Ago!$J$5:$J$596,Ago!$V$5:$V$596,"Receita",Ago!$G$5:$G$596,CReceber!$D316,Ago!$L$5:$L$596,"Não Pago")</f>
        <v>0</v>
      </c>
      <c r="M316" s="49">
        <f>SUMIFS(Set!$J$5:$J$605,Set!$V$5:$V$605,"Receita",Set!$G$5:$G$605,CReceber!$D316,Set!$L$5:$L$605,"Não Pago")</f>
        <v>0</v>
      </c>
      <c r="N316" s="49">
        <f>SUMIFS(Out!$J$5:$J$605,Out!$V$5:$V$605,"Receita",Out!$G$5:$G$605,CReceber!$D316,Out!$L$5:$L$605,"Não Pago")</f>
        <v>0</v>
      </c>
      <c r="O316" s="49">
        <f>SUMIFS(Nov!$J$5:$J$605,Nov!$V$5:$V$605,"Receita",Nov!$G$5:$G$605,CReceber!$D316,Nov!$L$5:$L$605,"Não Pago")</f>
        <v>0</v>
      </c>
      <c r="P316" s="49">
        <f>SUMIFS(Dez!$J$5:$J$605,Dez!$V$5:$V$605,"Receita",Dez!$G$5:$G$605,CReceber!$D316,Dez!$L$5:$L$605,"Não Pago")</f>
        <v>0</v>
      </c>
      <c r="Q316" s="46">
        <f t="shared" si="11"/>
        <v>0</v>
      </c>
    </row>
    <row r="317" spans="1:17" ht="25.5" customHeight="1" thickTop="1" thickBot="1" x14ac:dyDescent="0.3">
      <c r="C317" s="34">
        <f>'PC Receitas'!O9</f>
        <v>9999</v>
      </c>
      <c r="D317" s="35" t="str">
        <f>VLOOKUP(C317,'PC Receitas'!$K$4:$L$105,2,FALSE)</f>
        <v>-</v>
      </c>
      <c r="E317" s="49">
        <f>SUMIFS(Jan!$J$5:$J$586,Jan!$V$5:$V$586,"Receita",Jan!$G$5:$G$586,CReceber!$D317,Jan!$L$5:$L$586,"Não Pago")</f>
        <v>0</v>
      </c>
      <c r="F317" s="49">
        <f>SUMIFS(Fev!$J$5:$J$605,Fev!$V$5:$V$605,"Receita",Fev!$G$5:$G$605,CReceber!$D317,Fev!$L$5:$L$605,"Não Pago")</f>
        <v>0</v>
      </c>
      <c r="G317" s="49">
        <f>SUMIFS(Mar!$J$5:$J$605,Mar!$V$5:$V$605,"Receita",Mar!$G$5:$G$605,CReceber!$D312,Mar!$L$5:$L$605,"Não Pago")</f>
        <v>0</v>
      </c>
      <c r="H317" s="49">
        <f>SUMIFS(Abr!$J$5:$J$605,Abr!$V$5:$V$605,"Receita",Abr!$G$5:$G$605,CReceber!$D317,Abr!$L$5:$L$605,"Não Pago")</f>
        <v>0</v>
      </c>
      <c r="I317" s="49">
        <f>SUMIFS(Mai!$J$5:$J$605,Mai!$V$5:$V$605,"Receita",Mai!$G$5:$G$605,CReceber!$D317,Mai!$L$5:$L$605,"Não Pago")</f>
        <v>0</v>
      </c>
      <c r="J317" s="49">
        <f>SUMIFS(Jun!$J$5:$J$605,Jun!$V$5:$V$605,"Receita",Jun!$G$5:$G$605,CReceber!$D317,Jun!$L$5:$L$605,"Não Pago")</f>
        <v>0</v>
      </c>
      <c r="K317" s="49">
        <f>SUMIFS(Jul!$J$5:$J$605,Jul!$V$5:$V$605,"Receita",Jul!$G$5:$G$605,CReceber!$D317,Jul!$L$5:$L$605,"Não Pago")</f>
        <v>0</v>
      </c>
      <c r="L317" s="49">
        <f>SUMIFS(Ago!$J$5:$J$596,Ago!$V$5:$V$596,"Receita",Ago!$G$5:$G$596,CReceber!$D317,Ago!$L$5:$L$596,"Não Pago")</f>
        <v>0</v>
      </c>
      <c r="M317" s="49">
        <f>SUMIFS(Set!$J$5:$J$605,Set!$V$5:$V$605,"Receita",Set!$G$5:$G$605,CReceber!$D317,Set!$L$5:$L$605,"Não Pago")</f>
        <v>0</v>
      </c>
      <c r="N317" s="49">
        <f>SUMIFS(Out!$J$5:$J$605,Out!$V$5:$V$605,"Receita",Out!$G$5:$G$605,CReceber!$D317,Out!$L$5:$L$605,"Não Pago")</f>
        <v>0</v>
      </c>
      <c r="O317" s="49">
        <f>SUMIFS(Nov!$J$5:$J$605,Nov!$V$5:$V$605,"Receita",Nov!$G$5:$G$605,CReceber!$D317,Nov!$L$5:$L$605,"Não Pago")</f>
        <v>0</v>
      </c>
      <c r="P317" s="49">
        <f>SUMIFS(Dez!$J$5:$J$605,Dez!$V$5:$V$605,"Receita",Dez!$G$5:$G$605,CReceber!$D317,Dez!$L$5:$L$605,"Não Pago")</f>
        <v>0</v>
      </c>
      <c r="Q317" s="46">
        <f t="shared" si="11"/>
        <v>0</v>
      </c>
    </row>
    <row r="318" spans="1:17" ht="25.5" customHeight="1" thickTop="1" thickBot="1" x14ac:dyDescent="0.3">
      <c r="C318" s="34">
        <f>'PC Receitas'!O10</f>
        <v>9999</v>
      </c>
      <c r="D318" s="35" t="str">
        <f>VLOOKUP(C318,'PC Receitas'!$K$4:$L$105,2,FALSE)</f>
        <v>-</v>
      </c>
      <c r="E318" s="49">
        <f>SUMIFS(Jan!$J$5:$J$586,Jan!$V$5:$V$586,"Receita",Jan!$G$5:$G$586,CReceber!$D318,Jan!$L$5:$L$586,"Não Pago")</f>
        <v>0</v>
      </c>
      <c r="F318" s="49">
        <f>SUMIFS(Fev!$J$5:$J$605,Fev!$V$5:$V$605,"Receita",Fev!$G$5:$G$605,CReceber!$D318,Fev!$L$5:$L$605,"Não Pago")</f>
        <v>0</v>
      </c>
      <c r="G318" s="49">
        <f>SUMIFS(Mar!$J$5:$J$605,Mar!$V$5:$V$605,"Receita",Mar!$G$5:$G$605,CReceber!$D313,Mar!$L$5:$L$605,"Não Pago")</f>
        <v>0</v>
      </c>
      <c r="H318" s="49">
        <f>SUMIFS(Abr!$J$5:$J$605,Abr!$V$5:$V$605,"Receita",Abr!$G$5:$G$605,CReceber!$D318,Abr!$L$5:$L$605,"Não Pago")</f>
        <v>0</v>
      </c>
      <c r="I318" s="49">
        <f>SUMIFS(Mai!$J$5:$J$605,Mai!$V$5:$V$605,"Receita",Mai!$G$5:$G$605,CReceber!$D318,Mai!$L$5:$L$605,"Não Pago")</f>
        <v>0</v>
      </c>
      <c r="J318" s="49">
        <f>SUMIFS(Jun!$J$5:$J$605,Jun!$V$5:$V$605,"Receita",Jun!$G$5:$G$605,CReceber!$D318,Jun!$L$5:$L$605,"Não Pago")</f>
        <v>0</v>
      </c>
      <c r="K318" s="49">
        <f>SUMIFS(Jul!$J$5:$J$605,Jul!$V$5:$V$605,"Receita",Jul!$G$5:$G$605,CReceber!$D318,Jul!$L$5:$L$605,"Não Pago")</f>
        <v>0</v>
      </c>
      <c r="L318" s="49">
        <f>SUMIFS(Ago!$J$5:$J$596,Ago!$V$5:$V$596,"Receita",Ago!$G$5:$G$596,CReceber!$D318,Ago!$L$5:$L$596,"Não Pago")</f>
        <v>0</v>
      </c>
      <c r="M318" s="49">
        <f>SUMIFS(Set!$J$5:$J$605,Set!$V$5:$V$605,"Receita",Set!$G$5:$G$605,CReceber!$D318,Set!$L$5:$L$605,"Não Pago")</f>
        <v>0</v>
      </c>
      <c r="N318" s="49">
        <f>SUMIFS(Out!$J$5:$J$605,Out!$V$5:$V$605,"Receita",Out!$G$5:$G$605,CReceber!$D318,Out!$L$5:$L$605,"Não Pago")</f>
        <v>0</v>
      </c>
      <c r="O318" s="49">
        <f>SUMIFS(Nov!$J$5:$J$605,Nov!$V$5:$V$605,"Receita",Nov!$G$5:$G$605,CReceber!$D318,Nov!$L$5:$L$605,"Não Pago")</f>
        <v>0</v>
      </c>
      <c r="P318" s="49">
        <f>SUMIFS(Dez!$J$5:$J$605,Dez!$V$5:$V$605,"Receita",Dez!$G$5:$G$605,CReceber!$D318,Dez!$L$5:$L$605,"Não Pago")</f>
        <v>0</v>
      </c>
      <c r="Q318" s="46">
        <f t="shared" si="11"/>
        <v>0</v>
      </c>
    </row>
    <row r="319" spans="1:17" ht="25.5" customHeight="1" thickTop="1" thickBot="1" x14ac:dyDescent="0.3">
      <c r="C319" s="34">
        <f>'PC Receitas'!O11</f>
        <v>9999</v>
      </c>
      <c r="D319" s="35" t="str">
        <f>VLOOKUP(C319,'PC Receitas'!$K$4:$L$105,2,FALSE)</f>
        <v>-</v>
      </c>
      <c r="E319" s="49">
        <f>SUMIFS(Jan!$J$5:$J$586,Jan!$V$5:$V$586,"Receita",Jan!$G$5:$G$586,CReceber!$D319,Jan!$L$5:$L$586,"Não Pago")</f>
        <v>0</v>
      </c>
      <c r="F319" s="49">
        <f>SUMIFS(Fev!$J$5:$J$605,Fev!$V$5:$V$605,"Receita",Fev!$G$5:$G$605,CReceber!$D319,Fev!$L$5:$L$605,"Não Pago")</f>
        <v>0</v>
      </c>
      <c r="G319" s="49">
        <f>SUMIFS(Mar!$J$5:$J$605,Mar!$V$5:$V$605,"Receita",Mar!$G$5:$G$605,CReceber!$D314,Mar!$L$5:$L$605,"Não Pago")</f>
        <v>0</v>
      </c>
      <c r="H319" s="49">
        <f>SUMIFS(Abr!$J$5:$J$605,Abr!$V$5:$V$605,"Receita",Abr!$G$5:$G$605,CReceber!$D319,Abr!$L$5:$L$605,"Não Pago")</f>
        <v>0</v>
      </c>
      <c r="I319" s="49">
        <f>SUMIFS(Mai!$J$5:$J$605,Mai!$V$5:$V$605,"Receita",Mai!$G$5:$G$605,CReceber!$D319,Mai!$L$5:$L$605,"Não Pago")</f>
        <v>0</v>
      </c>
      <c r="J319" s="49">
        <f>SUMIFS(Jun!$J$5:$J$605,Jun!$V$5:$V$605,"Receita",Jun!$G$5:$G$605,CReceber!$D319,Jun!$L$5:$L$605,"Não Pago")</f>
        <v>0</v>
      </c>
      <c r="K319" s="49">
        <f>SUMIFS(Jul!$J$5:$J$605,Jul!$V$5:$V$605,"Receita",Jul!$G$5:$G$605,CReceber!$D319,Jul!$L$5:$L$605,"Não Pago")</f>
        <v>0</v>
      </c>
      <c r="L319" s="49">
        <f>SUMIFS(Ago!$J$5:$J$596,Ago!$V$5:$V$596,"Receita",Ago!$G$5:$G$596,CReceber!$D319,Ago!$L$5:$L$596,"Não Pago")</f>
        <v>0</v>
      </c>
      <c r="M319" s="49">
        <f>SUMIFS(Set!$J$5:$J$605,Set!$V$5:$V$605,"Receita",Set!$G$5:$G$605,CReceber!$D319,Set!$L$5:$L$605,"Não Pago")</f>
        <v>0</v>
      </c>
      <c r="N319" s="49">
        <f>SUMIFS(Out!$J$5:$J$605,Out!$V$5:$V$605,"Receita",Out!$G$5:$G$605,CReceber!$D319,Out!$L$5:$L$605,"Não Pago")</f>
        <v>0</v>
      </c>
      <c r="O319" s="49">
        <f>SUMIFS(Nov!$J$5:$J$605,Nov!$V$5:$V$605,"Receita",Nov!$G$5:$G$605,CReceber!$D319,Nov!$L$5:$L$605,"Não Pago")</f>
        <v>0</v>
      </c>
      <c r="P319" s="49">
        <f>SUMIFS(Dez!$J$5:$J$605,Dez!$V$5:$V$605,"Receita",Dez!$G$5:$G$605,CReceber!$D319,Dez!$L$5:$L$605,"Não Pago")</f>
        <v>0</v>
      </c>
      <c r="Q319" s="46">
        <f t="shared" si="11"/>
        <v>0</v>
      </c>
    </row>
    <row r="320" spans="1:17" ht="25.5" customHeight="1" thickTop="1" thickBot="1" x14ac:dyDescent="0.3">
      <c r="C320" s="34">
        <f>'PC Receitas'!O12</f>
        <v>9999</v>
      </c>
      <c r="D320" s="35" t="str">
        <f>VLOOKUP(C320,'PC Receitas'!$K$4:$L$105,2,FALSE)</f>
        <v>-</v>
      </c>
      <c r="E320" s="49">
        <f>SUMIFS(Jan!$J$5:$J$586,Jan!$V$5:$V$586,"Receita",Jan!$G$5:$G$586,CReceber!$D320,Jan!$L$5:$L$586,"Não Pago")</f>
        <v>0</v>
      </c>
      <c r="F320" s="49">
        <f>SUMIFS(Fev!$J$5:$J$605,Fev!$V$5:$V$605,"Receita",Fev!$G$5:$G$605,CReceber!$D320,Fev!$L$5:$L$605,"Não Pago")</f>
        <v>0</v>
      </c>
      <c r="G320" s="49">
        <f>SUMIFS(Mar!$J$5:$J$605,Mar!$V$5:$V$605,"Receita",Mar!$G$5:$G$605,CReceber!$D315,Mar!$L$5:$L$605,"Não Pago")</f>
        <v>0</v>
      </c>
      <c r="H320" s="49">
        <f>SUMIFS(Abr!$J$5:$J$605,Abr!$V$5:$V$605,"Receita",Abr!$G$5:$G$605,CReceber!$D320,Abr!$L$5:$L$605,"Não Pago")</f>
        <v>0</v>
      </c>
      <c r="I320" s="49">
        <f>SUMIFS(Mai!$J$5:$J$605,Mai!$V$5:$V$605,"Receita",Mai!$G$5:$G$605,CReceber!$D320,Mai!$L$5:$L$605,"Não Pago")</f>
        <v>0</v>
      </c>
      <c r="J320" s="49">
        <f>SUMIFS(Jun!$J$5:$J$605,Jun!$V$5:$V$605,"Receita",Jun!$G$5:$G$605,CReceber!$D320,Jun!$L$5:$L$605,"Não Pago")</f>
        <v>0</v>
      </c>
      <c r="K320" s="49">
        <f>SUMIFS(Jul!$J$5:$J$605,Jul!$V$5:$V$605,"Receita",Jul!$G$5:$G$605,CReceber!$D320,Jul!$L$5:$L$605,"Não Pago")</f>
        <v>0</v>
      </c>
      <c r="L320" s="49">
        <f>SUMIFS(Ago!$J$5:$J$596,Ago!$V$5:$V$596,"Receita",Ago!$G$5:$G$596,CReceber!$D320,Ago!$L$5:$L$596,"Não Pago")</f>
        <v>0</v>
      </c>
      <c r="M320" s="49">
        <f>SUMIFS(Set!$J$5:$J$605,Set!$V$5:$V$605,"Receita",Set!$G$5:$G$605,CReceber!$D320,Set!$L$5:$L$605,"Não Pago")</f>
        <v>0</v>
      </c>
      <c r="N320" s="49">
        <f>SUMIFS(Out!$J$5:$J$605,Out!$V$5:$V$605,"Receita",Out!$G$5:$G$605,CReceber!$D320,Out!$L$5:$L$605,"Não Pago")</f>
        <v>0</v>
      </c>
      <c r="O320" s="49">
        <f>SUMIFS(Nov!$J$5:$J$605,Nov!$V$5:$V$605,"Receita",Nov!$G$5:$G$605,CReceber!$D320,Nov!$L$5:$L$605,"Não Pago")</f>
        <v>0</v>
      </c>
      <c r="P320" s="49">
        <f>SUMIFS(Dez!$J$5:$J$605,Dez!$V$5:$V$605,"Receita",Dez!$G$5:$G$605,CReceber!$D320,Dez!$L$5:$L$605,"Não Pago")</f>
        <v>0</v>
      </c>
      <c r="Q320" s="46">
        <f t="shared" si="11"/>
        <v>0</v>
      </c>
    </row>
    <row r="321" spans="3:17" ht="25.5" customHeight="1" thickTop="1" thickBot="1" x14ac:dyDescent="0.3">
      <c r="C321" s="34">
        <f>'PC Receitas'!O13</f>
        <v>9999</v>
      </c>
      <c r="D321" s="35" t="str">
        <f>VLOOKUP(C321,'PC Receitas'!$K$4:$L$105,2,FALSE)</f>
        <v>-</v>
      </c>
      <c r="E321" s="49">
        <f>SUMIFS(Jan!$J$5:$J$586,Jan!$V$5:$V$586,"Receita",Jan!$G$5:$G$586,CReceber!$D321,Jan!$L$5:$L$586,"Não Pago")</f>
        <v>0</v>
      </c>
      <c r="F321" s="49">
        <f>SUMIFS(Fev!$J$5:$J$605,Fev!$V$5:$V$605,"Receita",Fev!$G$5:$G$605,CReceber!$D321,Fev!$L$5:$L$605,"Não Pago")</f>
        <v>0</v>
      </c>
      <c r="G321" s="49">
        <f>SUMIFS(Mar!$J$5:$J$605,Mar!$V$5:$V$605,"Receita",Mar!$G$5:$G$605,CReceber!$D316,Mar!$L$5:$L$605,"Não Pago")</f>
        <v>0</v>
      </c>
      <c r="H321" s="49">
        <f>SUMIFS(Abr!$J$5:$J$605,Abr!$V$5:$V$605,"Receita",Abr!$G$5:$G$605,CReceber!$D321,Abr!$L$5:$L$605,"Não Pago")</f>
        <v>0</v>
      </c>
      <c r="I321" s="49">
        <f>SUMIFS(Mai!$J$5:$J$605,Mai!$V$5:$V$605,"Receita",Mai!$G$5:$G$605,CReceber!$D321,Mai!$L$5:$L$605,"Não Pago")</f>
        <v>0</v>
      </c>
      <c r="J321" s="49">
        <f>SUMIFS(Jun!$J$5:$J$605,Jun!$V$5:$V$605,"Receita",Jun!$G$5:$G$605,CReceber!$D321,Jun!$L$5:$L$605,"Não Pago")</f>
        <v>0</v>
      </c>
      <c r="K321" s="49">
        <f>SUMIFS(Jul!$J$5:$J$605,Jul!$V$5:$V$605,"Receita",Jul!$G$5:$G$605,CReceber!$D321,Jul!$L$5:$L$605,"Não Pago")</f>
        <v>0</v>
      </c>
      <c r="L321" s="49">
        <f>SUMIFS(Ago!$J$5:$J$596,Ago!$V$5:$V$596,"Receita",Ago!$G$5:$G$596,CReceber!$D321,Ago!$L$5:$L$596,"Não Pago")</f>
        <v>0</v>
      </c>
      <c r="M321" s="49">
        <f>SUMIFS(Set!$J$5:$J$605,Set!$V$5:$V$605,"Receita",Set!$G$5:$G$605,CReceber!$D321,Set!$L$5:$L$605,"Não Pago")</f>
        <v>0</v>
      </c>
      <c r="N321" s="49">
        <f>SUMIFS(Out!$J$5:$J$605,Out!$V$5:$V$605,"Receita",Out!$G$5:$G$605,CReceber!$D321,Out!$L$5:$L$605,"Não Pago")</f>
        <v>0</v>
      </c>
      <c r="O321" s="49">
        <f>SUMIFS(Nov!$J$5:$J$605,Nov!$V$5:$V$605,"Receita",Nov!$G$5:$G$605,CReceber!$D321,Nov!$L$5:$L$605,"Não Pago")</f>
        <v>0</v>
      </c>
      <c r="P321" s="49">
        <f>SUMIFS(Dez!$J$5:$J$605,Dez!$V$5:$V$605,"Receita",Dez!$G$5:$G$605,CReceber!$D321,Dez!$L$5:$L$605,"Não Pago")</f>
        <v>0</v>
      </c>
      <c r="Q321" s="46">
        <f t="shared" si="11"/>
        <v>0</v>
      </c>
    </row>
    <row r="322" spans="3:17" ht="25.5" customHeight="1" thickTop="1" thickBot="1" x14ac:dyDescent="0.3">
      <c r="C322" s="34">
        <f>'PC Receitas'!O14</f>
        <v>9999</v>
      </c>
      <c r="D322" s="35" t="str">
        <f>VLOOKUP(C322,'PC Receitas'!$K$4:$L$105,2,FALSE)</f>
        <v>-</v>
      </c>
      <c r="E322" s="49">
        <f>SUMIFS(Jan!$J$5:$J$586,Jan!$V$5:$V$586,"Receita",Jan!$G$5:$G$586,CReceber!$D322,Jan!$L$5:$L$586,"Não Pago")</f>
        <v>0</v>
      </c>
      <c r="F322" s="49">
        <f>SUMIFS(Fev!$J$5:$J$605,Fev!$V$5:$V$605,"Receita",Fev!$G$5:$G$605,CReceber!$D322,Fev!$L$5:$L$605,"Não Pago")</f>
        <v>0</v>
      </c>
      <c r="G322" s="49">
        <f>SUMIFS(Mar!$J$5:$J$605,Mar!$V$5:$V$605,"Receita",Mar!$G$5:$G$605,CReceber!$D317,Mar!$L$5:$L$605,"Não Pago")</f>
        <v>0</v>
      </c>
      <c r="H322" s="49">
        <f>SUMIFS(Abr!$J$5:$J$605,Abr!$V$5:$V$605,"Receita",Abr!$G$5:$G$605,CReceber!$D322,Abr!$L$5:$L$605,"Não Pago")</f>
        <v>0</v>
      </c>
      <c r="I322" s="49">
        <f>SUMIFS(Mai!$J$5:$J$605,Mai!$V$5:$V$605,"Receita",Mai!$G$5:$G$605,CReceber!$D322,Mai!$L$5:$L$605,"Não Pago")</f>
        <v>0</v>
      </c>
      <c r="J322" s="49">
        <f>SUMIFS(Jun!$J$5:$J$605,Jun!$V$5:$V$605,"Receita",Jun!$G$5:$G$605,CReceber!$D322,Jun!$L$5:$L$605,"Não Pago")</f>
        <v>0</v>
      </c>
      <c r="K322" s="49">
        <f>SUMIFS(Jul!$J$5:$J$605,Jul!$V$5:$V$605,"Receita",Jul!$G$5:$G$605,CReceber!$D322,Jul!$L$5:$L$605,"Não Pago")</f>
        <v>0</v>
      </c>
      <c r="L322" s="49">
        <f>SUMIFS(Ago!$J$5:$J$596,Ago!$V$5:$V$596,"Receita",Ago!$G$5:$G$596,CReceber!$D322,Ago!$L$5:$L$596,"Não Pago")</f>
        <v>0</v>
      </c>
      <c r="M322" s="49">
        <f>SUMIFS(Set!$J$5:$J$605,Set!$V$5:$V$605,"Receita",Set!$G$5:$G$605,CReceber!$D322,Set!$L$5:$L$605,"Não Pago")</f>
        <v>0</v>
      </c>
      <c r="N322" s="49">
        <f>SUMIFS(Out!$J$5:$J$605,Out!$V$5:$V$605,"Receita",Out!$G$5:$G$605,CReceber!$D322,Out!$L$5:$L$605,"Não Pago")</f>
        <v>0</v>
      </c>
      <c r="O322" s="49">
        <f>SUMIFS(Nov!$J$5:$J$605,Nov!$V$5:$V$605,"Receita",Nov!$G$5:$G$605,CReceber!$D322,Nov!$L$5:$L$605,"Não Pago")</f>
        <v>0</v>
      </c>
      <c r="P322" s="49">
        <f>SUMIFS(Dez!$J$5:$J$605,Dez!$V$5:$V$605,"Receita",Dez!$G$5:$G$605,CReceber!$D322,Dez!$L$5:$L$605,"Não Pago")</f>
        <v>0</v>
      </c>
      <c r="Q322" s="46">
        <f t="shared" si="11"/>
        <v>0</v>
      </c>
    </row>
    <row r="323" spans="3:17" ht="25.5" customHeight="1" thickTop="1" thickBot="1" x14ac:dyDescent="0.3">
      <c r="C323" s="34">
        <f>'PC Receitas'!O15</f>
        <v>9999</v>
      </c>
      <c r="D323" s="35" t="str">
        <f>VLOOKUP(C323,'PC Receitas'!$K$4:$L$105,2,FALSE)</f>
        <v>-</v>
      </c>
      <c r="E323" s="49">
        <f>SUMIFS(Jan!$J$5:$J$586,Jan!$V$5:$V$586,"Receita",Jan!$G$5:$G$586,CReceber!$D323,Jan!$L$5:$L$586,"Não Pago")</f>
        <v>0</v>
      </c>
      <c r="F323" s="49">
        <f>SUMIFS(Fev!$J$5:$J$605,Fev!$V$5:$V$605,"Receita",Fev!$G$5:$G$605,CReceber!$D323,Fev!$L$5:$L$605,"Não Pago")</f>
        <v>0</v>
      </c>
      <c r="G323" s="49">
        <f>SUMIFS(Mar!$J$5:$J$605,Mar!$V$5:$V$605,"Receita",Mar!$G$5:$G$605,CReceber!$D318,Mar!$L$5:$L$605,"Não Pago")</f>
        <v>0</v>
      </c>
      <c r="H323" s="49">
        <f>SUMIFS(Abr!$J$5:$J$605,Abr!$V$5:$V$605,"Receita",Abr!$G$5:$G$605,CReceber!$D323,Abr!$L$5:$L$605,"Não Pago")</f>
        <v>0</v>
      </c>
      <c r="I323" s="49">
        <f>SUMIFS(Mai!$J$5:$J$605,Mai!$V$5:$V$605,"Receita",Mai!$G$5:$G$605,CReceber!$D323,Mai!$L$5:$L$605,"Não Pago")</f>
        <v>0</v>
      </c>
      <c r="J323" s="49">
        <f>SUMIFS(Jun!$J$5:$J$605,Jun!$V$5:$V$605,"Receita",Jun!$G$5:$G$605,CReceber!$D323,Jun!$L$5:$L$605,"Não Pago")</f>
        <v>0</v>
      </c>
      <c r="K323" s="49">
        <f>SUMIFS(Jul!$J$5:$J$605,Jul!$V$5:$V$605,"Receita",Jul!$G$5:$G$605,CReceber!$D323,Jul!$L$5:$L$605,"Não Pago")</f>
        <v>0</v>
      </c>
      <c r="L323" s="49">
        <f>SUMIFS(Ago!$J$5:$J$596,Ago!$V$5:$V$596,"Receita",Ago!$G$5:$G$596,CReceber!$D323,Ago!$L$5:$L$596,"Não Pago")</f>
        <v>0</v>
      </c>
      <c r="M323" s="49">
        <f>SUMIFS(Set!$J$5:$J$605,Set!$V$5:$V$605,"Receita",Set!$G$5:$G$605,CReceber!$D323,Set!$L$5:$L$605,"Não Pago")</f>
        <v>0</v>
      </c>
      <c r="N323" s="49">
        <f>SUMIFS(Out!$J$5:$J$605,Out!$V$5:$V$605,"Receita",Out!$G$5:$G$605,CReceber!$D323,Out!$L$5:$L$605,"Não Pago")</f>
        <v>0</v>
      </c>
      <c r="O323" s="49">
        <f>SUMIFS(Nov!$J$5:$J$605,Nov!$V$5:$V$605,"Receita",Nov!$G$5:$G$605,CReceber!$D323,Nov!$L$5:$L$605,"Não Pago")</f>
        <v>0</v>
      </c>
      <c r="P323" s="49">
        <f>SUMIFS(Dez!$J$5:$J$605,Dez!$V$5:$V$605,"Receita",Dez!$G$5:$G$605,CReceber!$D323,Dez!$L$5:$L$605,"Não Pago")</f>
        <v>0</v>
      </c>
      <c r="Q323" s="46">
        <f t="shared" si="11"/>
        <v>0</v>
      </c>
    </row>
    <row r="324" spans="3:17" ht="25.5" customHeight="1" thickTop="1" thickBot="1" x14ac:dyDescent="0.3">
      <c r="C324" s="34">
        <f>'PC Receitas'!O16</f>
        <v>9999</v>
      </c>
      <c r="D324" s="35" t="str">
        <f>VLOOKUP(C324,'PC Receitas'!$K$4:$L$105,2,FALSE)</f>
        <v>-</v>
      </c>
      <c r="E324" s="49">
        <f>SUMIFS(Jan!$J$5:$J$586,Jan!$V$5:$V$586,"Receita",Jan!$G$5:$G$586,CReceber!$D324,Jan!$L$5:$L$586,"Não Pago")</f>
        <v>0</v>
      </c>
      <c r="F324" s="49">
        <f>SUMIFS(Fev!$J$5:$J$605,Fev!$V$5:$V$605,"Receita",Fev!$G$5:$G$605,CReceber!$D324,Fev!$L$5:$L$605,"Não Pago")</f>
        <v>0</v>
      </c>
      <c r="G324" s="49">
        <f>SUMIFS(Mar!$J$5:$J$605,Mar!$V$5:$V$605,"Receita",Mar!$G$5:$G$605,CReceber!$D319,Mar!$L$5:$L$605,"Não Pago")</f>
        <v>0</v>
      </c>
      <c r="H324" s="49">
        <f>SUMIFS(Abr!$J$5:$J$605,Abr!$V$5:$V$605,"Receita",Abr!$G$5:$G$605,CReceber!$D324,Abr!$L$5:$L$605,"Não Pago")</f>
        <v>0</v>
      </c>
      <c r="I324" s="49">
        <f>SUMIFS(Mai!$J$5:$J$605,Mai!$V$5:$V$605,"Receita",Mai!$G$5:$G$605,CReceber!$D324,Mai!$L$5:$L$605,"Não Pago")</f>
        <v>0</v>
      </c>
      <c r="J324" s="49">
        <f>SUMIFS(Jun!$J$5:$J$605,Jun!$V$5:$V$605,"Receita",Jun!$G$5:$G$605,CReceber!$D324,Jun!$L$5:$L$605,"Não Pago")</f>
        <v>0</v>
      </c>
      <c r="K324" s="49">
        <f>SUMIFS(Jul!$J$5:$J$605,Jul!$V$5:$V$605,"Receita",Jul!$G$5:$G$605,CReceber!$D324,Jul!$L$5:$L$605,"Não Pago")</f>
        <v>0</v>
      </c>
      <c r="L324" s="49">
        <f>SUMIFS(Ago!$J$5:$J$596,Ago!$V$5:$V$596,"Receita",Ago!$G$5:$G$596,CReceber!$D324,Ago!$L$5:$L$596,"Não Pago")</f>
        <v>0</v>
      </c>
      <c r="M324" s="49">
        <f>SUMIFS(Set!$J$5:$J$605,Set!$V$5:$V$605,"Receita",Set!$G$5:$G$605,CReceber!$D324,Set!$L$5:$L$605,"Não Pago")</f>
        <v>0</v>
      </c>
      <c r="N324" s="49">
        <f>SUMIFS(Out!$J$5:$J$605,Out!$V$5:$V$605,"Receita",Out!$G$5:$G$605,CReceber!$D324,Out!$L$5:$L$605,"Não Pago")</f>
        <v>0</v>
      </c>
      <c r="O324" s="49">
        <f>SUMIFS(Nov!$J$5:$J$605,Nov!$V$5:$V$605,"Receita",Nov!$G$5:$G$605,CReceber!$D324,Nov!$L$5:$L$605,"Não Pago")</f>
        <v>0</v>
      </c>
      <c r="P324" s="49">
        <f>SUMIFS(Dez!$J$5:$J$605,Dez!$V$5:$V$605,"Receita",Dez!$G$5:$G$605,CReceber!$D324,Dez!$L$5:$L$605,"Não Pago")</f>
        <v>0</v>
      </c>
      <c r="Q324" s="46">
        <f t="shared" si="11"/>
        <v>0</v>
      </c>
    </row>
    <row r="325" spans="3:17" ht="25.5" customHeight="1" thickTop="1" thickBot="1" x14ac:dyDescent="0.3">
      <c r="C325" s="34">
        <f>'PC Receitas'!O17</f>
        <v>9999</v>
      </c>
      <c r="D325" s="35" t="str">
        <f>VLOOKUP(C325,'PC Receitas'!$K$4:$L$105,2,FALSE)</f>
        <v>-</v>
      </c>
      <c r="E325" s="49">
        <f>SUMIFS(Jan!$J$5:$J$586,Jan!$V$5:$V$586,"Receita",Jan!$G$5:$G$586,CReceber!$D325,Jan!$L$5:$L$586,"Não Pago")</f>
        <v>0</v>
      </c>
      <c r="F325" s="49">
        <f>SUMIFS(Fev!$J$5:$J$605,Fev!$V$5:$V$605,"Receita",Fev!$G$5:$G$605,CReceber!$D325,Fev!$L$5:$L$605,"Não Pago")</f>
        <v>0</v>
      </c>
      <c r="G325" s="49">
        <f>SUMIFS(Mar!$J$5:$J$605,Mar!$V$5:$V$605,"Receita",Mar!$G$5:$G$605,CReceber!$D320,Mar!$L$5:$L$605,"Não Pago")</f>
        <v>0</v>
      </c>
      <c r="H325" s="49">
        <f>SUMIFS(Abr!$J$5:$J$605,Abr!$V$5:$V$605,"Receita",Abr!$G$5:$G$605,CReceber!$D325,Abr!$L$5:$L$605,"Não Pago")</f>
        <v>0</v>
      </c>
      <c r="I325" s="49">
        <f>SUMIFS(Mai!$J$5:$J$605,Mai!$V$5:$V$605,"Receita",Mai!$G$5:$G$605,CReceber!$D325,Mai!$L$5:$L$605,"Não Pago")</f>
        <v>0</v>
      </c>
      <c r="J325" s="49">
        <f>SUMIFS(Jun!$J$5:$J$605,Jun!$V$5:$V$605,"Receita",Jun!$G$5:$G$605,CReceber!$D325,Jun!$L$5:$L$605,"Não Pago")</f>
        <v>0</v>
      </c>
      <c r="K325" s="49">
        <f>SUMIFS(Jul!$J$5:$J$605,Jul!$V$5:$V$605,"Receita",Jul!$G$5:$G$605,CReceber!$D325,Jul!$L$5:$L$605,"Não Pago")</f>
        <v>0</v>
      </c>
      <c r="L325" s="49">
        <f>SUMIFS(Ago!$J$5:$J$596,Ago!$V$5:$V$596,"Receita",Ago!$G$5:$G$596,CReceber!$D325,Ago!$L$5:$L$596,"Não Pago")</f>
        <v>0</v>
      </c>
      <c r="M325" s="49">
        <f>SUMIFS(Set!$J$5:$J$605,Set!$V$5:$V$605,"Receita",Set!$G$5:$G$605,CReceber!$D325,Set!$L$5:$L$605,"Não Pago")</f>
        <v>0</v>
      </c>
      <c r="N325" s="49">
        <f>SUMIFS(Out!$J$5:$J$605,Out!$V$5:$V$605,"Receita",Out!$G$5:$G$605,CReceber!$D325,Out!$L$5:$L$605,"Não Pago")</f>
        <v>0</v>
      </c>
      <c r="O325" s="49">
        <f>SUMIFS(Nov!$J$5:$J$605,Nov!$V$5:$V$605,"Receita",Nov!$G$5:$G$605,CReceber!$D325,Nov!$L$5:$L$605,"Não Pago")</f>
        <v>0</v>
      </c>
      <c r="P325" s="49">
        <f>SUMIFS(Dez!$J$5:$J$605,Dez!$V$5:$V$605,"Receita",Dez!$G$5:$G$605,CReceber!$D325,Dez!$L$5:$L$605,"Não Pago")</f>
        <v>0</v>
      </c>
      <c r="Q325" s="46">
        <f t="shared" si="11"/>
        <v>0</v>
      </c>
    </row>
    <row r="326" spans="3:17" ht="25.5" customHeight="1" thickTop="1" thickBot="1" x14ac:dyDescent="0.3">
      <c r="C326" s="34">
        <f>'PC Receitas'!O18</f>
        <v>9999</v>
      </c>
      <c r="D326" s="35" t="str">
        <f>VLOOKUP(C326,'PC Receitas'!$K$4:$L$105,2,FALSE)</f>
        <v>-</v>
      </c>
      <c r="E326" s="49">
        <f>SUMIFS(Jan!$J$5:$J$586,Jan!$V$5:$V$586,"Receita",Jan!$G$5:$G$586,CReceber!$D326,Jan!$L$5:$L$586,"Não Pago")</f>
        <v>0</v>
      </c>
      <c r="F326" s="49">
        <f>SUMIFS(Fev!$J$5:$J$605,Fev!$V$5:$V$605,"Receita",Fev!$G$5:$G$605,CReceber!$D326,Fev!$L$5:$L$605,"Não Pago")</f>
        <v>0</v>
      </c>
      <c r="G326" s="49">
        <f>SUMIFS(Mar!$J$5:$J$605,Mar!$V$5:$V$605,"Receita",Mar!$G$5:$G$605,CReceber!$D321,Mar!$L$5:$L$605,"Não Pago")</f>
        <v>0</v>
      </c>
      <c r="H326" s="49">
        <f>SUMIFS(Abr!$J$5:$J$605,Abr!$V$5:$V$605,"Receita",Abr!$G$5:$G$605,CReceber!$D326,Abr!$L$5:$L$605,"Não Pago")</f>
        <v>0</v>
      </c>
      <c r="I326" s="49">
        <f>SUMIFS(Mai!$J$5:$J$605,Mai!$V$5:$V$605,"Receita",Mai!$G$5:$G$605,CReceber!$D326,Mai!$L$5:$L$605,"Não Pago")</f>
        <v>0</v>
      </c>
      <c r="J326" s="49">
        <f>SUMIFS(Jun!$J$5:$J$605,Jun!$V$5:$V$605,"Receita",Jun!$G$5:$G$605,CReceber!$D326,Jun!$L$5:$L$605,"Não Pago")</f>
        <v>0</v>
      </c>
      <c r="K326" s="49">
        <f>SUMIFS(Jul!$J$5:$J$605,Jul!$V$5:$V$605,"Receita",Jul!$G$5:$G$605,CReceber!$D326,Jul!$L$5:$L$605,"Não Pago")</f>
        <v>0</v>
      </c>
      <c r="L326" s="49">
        <f>SUMIFS(Ago!$J$5:$J$596,Ago!$V$5:$V$596,"Receita",Ago!$G$5:$G$596,CReceber!$D326,Ago!$L$5:$L$596,"Não Pago")</f>
        <v>0</v>
      </c>
      <c r="M326" s="49">
        <f>SUMIFS(Set!$J$5:$J$605,Set!$V$5:$V$605,"Receita",Set!$G$5:$G$605,CReceber!$D326,Set!$L$5:$L$605,"Não Pago")</f>
        <v>0</v>
      </c>
      <c r="N326" s="49">
        <f>SUMIFS(Out!$J$5:$J$605,Out!$V$5:$V$605,"Receita",Out!$G$5:$G$605,CReceber!$D326,Out!$L$5:$L$605,"Não Pago")</f>
        <v>0</v>
      </c>
      <c r="O326" s="49">
        <f>SUMIFS(Nov!$J$5:$J$605,Nov!$V$5:$V$605,"Receita",Nov!$G$5:$G$605,CReceber!$D326,Nov!$L$5:$L$605,"Não Pago")</f>
        <v>0</v>
      </c>
      <c r="P326" s="49">
        <f>SUMIFS(Dez!$J$5:$J$605,Dez!$V$5:$V$605,"Receita",Dez!$G$5:$G$605,CReceber!$D326,Dez!$L$5:$L$605,"Não Pago")</f>
        <v>0</v>
      </c>
      <c r="Q326" s="46">
        <f t="shared" si="11"/>
        <v>0</v>
      </c>
    </row>
    <row r="327" spans="3:17" ht="25.5" customHeight="1" thickTop="1" thickBot="1" x14ac:dyDescent="0.3">
      <c r="C327" s="34">
        <f>'PC Receitas'!O19</f>
        <v>9999</v>
      </c>
      <c r="D327" s="35" t="str">
        <f>VLOOKUP(C327,'PC Receitas'!$K$4:$L$105,2,FALSE)</f>
        <v>-</v>
      </c>
      <c r="E327" s="49">
        <f>SUMIFS(Jan!$J$5:$J$586,Jan!$V$5:$V$586,"Receita",Jan!$G$5:$G$586,CReceber!$D327,Jan!$L$5:$L$586,"Não Pago")</f>
        <v>0</v>
      </c>
      <c r="F327" s="49">
        <f>SUMIFS(Fev!$J$5:$J$605,Fev!$V$5:$V$605,"Receita",Fev!$G$5:$G$605,CReceber!$D327,Fev!$L$5:$L$605,"Não Pago")</f>
        <v>0</v>
      </c>
      <c r="G327" s="49">
        <f>SUMIFS(Mar!$J$5:$J$605,Mar!$V$5:$V$605,"Receita",Mar!$G$5:$G$605,CReceber!$D322,Mar!$L$5:$L$605,"Não Pago")</f>
        <v>0</v>
      </c>
      <c r="H327" s="49">
        <f>SUMIFS(Abr!$J$5:$J$605,Abr!$V$5:$V$605,"Receita",Abr!$G$5:$G$605,CReceber!$D327,Abr!$L$5:$L$605,"Não Pago")</f>
        <v>0</v>
      </c>
      <c r="I327" s="49">
        <f>SUMIFS(Mai!$J$5:$J$605,Mai!$V$5:$V$605,"Receita",Mai!$G$5:$G$605,CReceber!$D327,Mai!$L$5:$L$605,"Não Pago")</f>
        <v>0</v>
      </c>
      <c r="J327" s="49">
        <f>SUMIFS(Jun!$J$5:$J$605,Jun!$V$5:$V$605,"Receita",Jun!$G$5:$G$605,CReceber!$D327,Jun!$L$5:$L$605,"Não Pago")</f>
        <v>0</v>
      </c>
      <c r="K327" s="49">
        <f>SUMIFS(Jul!$J$5:$J$605,Jul!$V$5:$V$605,"Receita",Jul!$G$5:$G$605,CReceber!$D327,Jul!$L$5:$L$605,"Não Pago")</f>
        <v>0</v>
      </c>
      <c r="L327" s="49">
        <f>SUMIFS(Ago!$J$5:$J$596,Ago!$V$5:$V$596,"Receita",Ago!$G$5:$G$596,CReceber!$D327,Ago!$L$5:$L$596,"Não Pago")</f>
        <v>0</v>
      </c>
      <c r="M327" s="49">
        <f>SUMIFS(Set!$J$5:$J$605,Set!$V$5:$V$605,"Receita",Set!$G$5:$G$605,CReceber!$D327,Set!$L$5:$L$605,"Não Pago")</f>
        <v>0</v>
      </c>
      <c r="N327" s="49">
        <f>SUMIFS(Out!$J$5:$J$605,Out!$V$5:$V$605,"Receita",Out!$G$5:$G$605,CReceber!$D327,Out!$L$5:$L$605,"Não Pago")</f>
        <v>0</v>
      </c>
      <c r="O327" s="49">
        <f>SUMIFS(Nov!$J$5:$J$605,Nov!$V$5:$V$605,"Receita",Nov!$G$5:$G$605,CReceber!$D327,Nov!$L$5:$L$605,"Não Pago")</f>
        <v>0</v>
      </c>
      <c r="P327" s="49">
        <f>SUMIFS(Dez!$J$5:$J$605,Dez!$V$5:$V$605,"Receita",Dez!$G$5:$G$605,CReceber!$D327,Dez!$L$5:$L$605,"Não Pago")</f>
        <v>0</v>
      </c>
      <c r="Q327" s="46">
        <f t="shared" si="11"/>
        <v>0</v>
      </c>
    </row>
    <row r="328" spans="3:17" ht="25.5" customHeight="1" thickTop="1" thickBot="1" x14ac:dyDescent="0.3">
      <c r="C328" s="34">
        <f>'PC Receitas'!O20</f>
        <v>9999</v>
      </c>
      <c r="D328" s="35" t="str">
        <f>VLOOKUP(C328,'PC Receitas'!$K$4:$L$105,2,FALSE)</f>
        <v>-</v>
      </c>
      <c r="E328" s="49">
        <f>SUMIFS(Jan!$J$5:$J$586,Jan!$V$5:$V$586,"Receita",Jan!$G$5:$G$586,CReceber!$D328,Jan!$L$5:$L$586,"Não Pago")</f>
        <v>0</v>
      </c>
      <c r="F328" s="49">
        <f>SUMIFS(Fev!$J$5:$J$605,Fev!$V$5:$V$605,"Receita",Fev!$G$5:$G$605,CReceber!$D328,Fev!$L$5:$L$605,"Não Pago")</f>
        <v>0</v>
      </c>
      <c r="G328" s="49">
        <f>SUMIFS(Mar!$J$5:$J$605,Mar!$V$5:$V$605,"Receita",Mar!$G$5:$G$605,CReceber!$D323,Mar!$L$5:$L$605,"Não Pago")</f>
        <v>0</v>
      </c>
      <c r="H328" s="49">
        <f>SUMIFS(Abr!$J$5:$J$605,Abr!$V$5:$V$605,"Receita",Abr!$G$5:$G$605,CReceber!$D328,Abr!$L$5:$L$605,"Não Pago")</f>
        <v>0</v>
      </c>
      <c r="I328" s="49">
        <f>SUMIFS(Mai!$J$5:$J$605,Mai!$V$5:$V$605,"Receita",Mai!$G$5:$G$605,CReceber!$D328,Mai!$L$5:$L$605,"Não Pago")</f>
        <v>0</v>
      </c>
      <c r="J328" s="49">
        <f>SUMIFS(Jun!$J$5:$J$605,Jun!$V$5:$V$605,"Receita",Jun!$G$5:$G$605,CReceber!$D328,Jun!$L$5:$L$605,"Não Pago")</f>
        <v>0</v>
      </c>
      <c r="K328" s="49">
        <f>SUMIFS(Jul!$J$5:$J$605,Jul!$V$5:$V$605,"Receita",Jul!$G$5:$G$605,CReceber!$D328,Jul!$L$5:$L$605,"Não Pago")</f>
        <v>0</v>
      </c>
      <c r="L328" s="49">
        <f>SUMIFS(Ago!$J$5:$J$596,Ago!$V$5:$V$596,"Receita",Ago!$G$5:$G$596,CReceber!$D328,Ago!$L$5:$L$596,"Não Pago")</f>
        <v>0</v>
      </c>
      <c r="M328" s="49">
        <f>SUMIFS(Set!$J$5:$J$605,Set!$V$5:$V$605,"Receita",Set!$G$5:$G$605,CReceber!$D328,Set!$L$5:$L$605,"Não Pago")</f>
        <v>0</v>
      </c>
      <c r="N328" s="49">
        <f>SUMIFS(Out!$J$5:$J$605,Out!$V$5:$V$605,"Receita",Out!$G$5:$G$605,CReceber!$D328,Out!$L$5:$L$605,"Não Pago")</f>
        <v>0</v>
      </c>
      <c r="O328" s="49">
        <f>SUMIFS(Nov!$J$5:$J$605,Nov!$V$5:$V$605,"Receita",Nov!$G$5:$G$605,CReceber!$D328,Nov!$L$5:$L$605,"Não Pago")</f>
        <v>0</v>
      </c>
      <c r="P328" s="49">
        <f>SUMIFS(Dez!$J$5:$J$605,Dez!$V$5:$V$605,"Receita",Dez!$G$5:$G$605,CReceber!$D328,Dez!$L$5:$L$605,"Não Pago")</f>
        <v>0</v>
      </c>
      <c r="Q328" s="46">
        <f t="shared" si="11"/>
        <v>0</v>
      </c>
    </row>
    <row r="329" spans="3:17" ht="25.5" customHeight="1" thickTop="1" thickBot="1" x14ac:dyDescent="0.3">
      <c r="C329" s="34">
        <f>'PC Receitas'!O21</f>
        <v>9999</v>
      </c>
      <c r="D329" s="35" t="str">
        <f>VLOOKUP(C329,'PC Receitas'!$K$4:$L$105,2,FALSE)</f>
        <v>-</v>
      </c>
      <c r="E329" s="49">
        <f>SUMIFS(Jan!$J$5:$J$586,Jan!$V$5:$V$586,"Receita",Jan!$G$5:$G$586,CReceber!$D329,Jan!$L$5:$L$586,"Não Pago")</f>
        <v>0</v>
      </c>
      <c r="F329" s="49">
        <f>SUMIFS(Fev!$J$5:$J$605,Fev!$V$5:$V$605,"Receita",Fev!$G$5:$G$605,CReceber!$D329,Fev!$L$5:$L$605,"Não Pago")</f>
        <v>0</v>
      </c>
      <c r="G329" s="49">
        <f>SUMIFS(Mar!$J$5:$J$605,Mar!$V$5:$V$605,"Receita",Mar!$G$5:$G$605,CReceber!$D324,Mar!$L$5:$L$605,"Não Pago")</f>
        <v>0</v>
      </c>
      <c r="H329" s="49">
        <f>SUMIFS(Abr!$J$5:$J$605,Abr!$V$5:$V$605,"Receita",Abr!$G$5:$G$605,CReceber!$D329,Abr!$L$5:$L$605,"Não Pago")</f>
        <v>0</v>
      </c>
      <c r="I329" s="49">
        <f>SUMIFS(Mai!$J$5:$J$605,Mai!$V$5:$V$605,"Receita",Mai!$G$5:$G$605,CReceber!$D329,Mai!$L$5:$L$605,"Não Pago")</f>
        <v>0</v>
      </c>
      <c r="J329" s="49">
        <f>SUMIFS(Jun!$J$5:$J$605,Jun!$V$5:$V$605,"Receita",Jun!$G$5:$G$605,CReceber!$D329,Jun!$L$5:$L$605,"Não Pago")</f>
        <v>0</v>
      </c>
      <c r="K329" s="49">
        <f>SUMIFS(Jul!$J$5:$J$605,Jul!$V$5:$V$605,"Receita",Jul!$G$5:$G$605,CReceber!$D329,Jul!$L$5:$L$605,"Não Pago")</f>
        <v>0</v>
      </c>
      <c r="L329" s="49">
        <f>SUMIFS(Ago!$J$5:$J$596,Ago!$V$5:$V$596,"Receita",Ago!$G$5:$G$596,CReceber!$D329,Ago!$L$5:$L$596,"Não Pago")</f>
        <v>0</v>
      </c>
      <c r="M329" s="49">
        <f>SUMIFS(Set!$J$5:$J$605,Set!$V$5:$V$605,"Receita",Set!$G$5:$G$605,CReceber!$D329,Set!$L$5:$L$605,"Não Pago")</f>
        <v>0</v>
      </c>
      <c r="N329" s="49">
        <f>SUMIFS(Out!$J$5:$J$605,Out!$V$5:$V$605,"Receita",Out!$G$5:$G$605,CReceber!$D329,Out!$L$5:$L$605,"Não Pago")</f>
        <v>0</v>
      </c>
      <c r="O329" s="49">
        <f>SUMIFS(Nov!$J$5:$J$605,Nov!$V$5:$V$605,"Receita",Nov!$G$5:$G$605,CReceber!$D329,Nov!$L$5:$L$605,"Não Pago")</f>
        <v>0</v>
      </c>
      <c r="P329" s="49">
        <f>SUMIFS(Dez!$J$5:$J$605,Dez!$V$5:$V$605,"Receita",Dez!$G$5:$G$605,CReceber!$D329,Dez!$L$5:$L$605,"Não Pago")</f>
        <v>0</v>
      </c>
      <c r="Q329" s="46">
        <f t="shared" si="11"/>
        <v>0</v>
      </c>
    </row>
    <row r="330" spans="3:17" ht="25.5" customHeight="1" thickTop="1" thickBot="1" x14ac:dyDescent="0.3">
      <c r="C330" s="34">
        <f>'PC Receitas'!O22</f>
        <v>9999</v>
      </c>
      <c r="D330" s="35" t="str">
        <f>VLOOKUP(C330,'PC Receitas'!$K$4:$L$105,2,FALSE)</f>
        <v>-</v>
      </c>
      <c r="E330" s="49">
        <f>SUMIFS(Jan!$J$5:$J$586,Jan!$V$5:$V$586,"Receita",Jan!$G$5:$G$586,CReceber!$D330,Jan!$L$5:$L$586,"Não Pago")</f>
        <v>0</v>
      </c>
      <c r="F330" s="49">
        <f>SUMIFS(Fev!$J$5:$J$605,Fev!$V$5:$V$605,"Receita",Fev!$G$5:$G$605,CReceber!$D330,Fev!$L$5:$L$605,"Não Pago")</f>
        <v>0</v>
      </c>
      <c r="G330" s="49">
        <f>SUMIFS(Mar!$J$5:$J$605,Mar!$V$5:$V$605,"Receita",Mar!$G$5:$G$605,CReceber!$D325,Mar!$L$5:$L$605,"Não Pago")</f>
        <v>0</v>
      </c>
      <c r="H330" s="49">
        <f>SUMIFS(Abr!$J$5:$J$605,Abr!$V$5:$V$605,"Receita",Abr!$G$5:$G$605,CReceber!$D330,Abr!$L$5:$L$605,"Não Pago")</f>
        <v>0</v>
      </c>
      <c r="I330" s="49">
        <f>SUMIFS(Mai!$J$5:$J$605,Mai!$V$5:$V$605,"Receita",Mai!$G$5:$G$605,CReceber!$D330,Mai!$L$5:$L$605,"Não Pago")</f>
        <v>0</v>
      </c>
      <c r="J330" s="49">
        <f>SUMIFS(Jun!$J$5:$J$605,Jun!$V$5:$V$605,"Receita",Jun!$G$5:$G$605,CReceber!$D330,Jun!$L$5:$L$605,"Não Pago")</f>
        <v>0</v>
      </c>
      <c r="K330" s="49">
        <f>SUMIFS(Jul!$J$5:$J$605,Jul!$V$5:$V$605,"Receita",Jul!$G$5:$G$605,CReceber!$D330,Jul!$L$5:$L$605,"Não Pago")</f>
        <v>0</v>
      </c>
      <c r="L330" s="49">
        <f>SUMIFS(Ago!$J$5:$J$596,Ago!$V$5:$V$596,"Receita",Ago!$G$5:$G$596,CReceber!$D330,Ago!$L$5:$L$596,"Não Pago")</f>
        <v>0</v>
      </c>
      <c r="M330" s="49">
        <f>SUMIFS(Set!$J$5:$J$605,Set!$V$5:$V$605,"Receita",Set!$G$5:$G$605,CReceber!$D330,Set!$L$5:$L$605,"Não Pago")</f>
        <v>0</v>
      </c>
      <c r="N330" s="49">
        <f>SUMIFS(Out!$J$5:$J$605,Out!$V$5:$V$605,"Receita",Out!$G$5:$G$605,CReceber!$D330,Out!$L$5:$L$605,"Não Pago")</f>
        <v>0</v>
      </c>
      <c r="O330" s="49">
        <f>SUMIFS(Nov!$J$5:$J$605,Nov!$V$5:$V$605,"Receita",Nov!$G$5:$G$605,CReceber!$D330,Nov!$L$5:$L$605,"Não Pago")</f>
        <v>0</v>
      </c>
      <c r="P330" s="49">
        <f>SUMIFS(Dez!$J$5:$J$605,Dez!$V$5:$V$605,"Receita",Dez!$G$5:$G$605,CReceber!$D330,Dez!$L$5:$L$605,"Não Pago")</f>
        <v>0</v>
      </c>
      <c r="Q330" s="46">
        <f t="shared" si="11"/>
        <v>0</v>
      </c>
    </row>
    <row r="331" spans="3:17" ht="25.5" customHeight="1" thickTop="1" thickBot="1" x14ac:dyDescent="0.3">
      <c r="C331" s="34">
        <f>'PC Receitas'!O23</f>
        <v>9999</v>
      </c>
      <c r="D331" s="35" t="str">
        <f>VLOOKUP(C331,'PC Receitas'!$K$4:$L$105,2,FALSE)</f>
        <v>-</v>
      </c>
      <c r="E331" s="49">
        <f>SUMIFS(Jan!$J$5:$J$586,Jan!$V$5:$V$586,"Receita",Jan!$G$5:$G$586,CReceber!$D331,Jan!$L$5:$L$586,"Não Pago")</f>
        <v>0</v>
      </c>
      <c r="F331" s="49">
        <f>SUMIFS(Fev!$J$5:$J$605,Fev!$V$5:$V$605,"Receita",Fev!$G$5:$G$605,CReceber!$D331,Fev!$L$5:$L$605,"Não Pago")</f>
        <v>0</v>
      </c>
      <c r="G331" s="49">
        <f>SUMIFS(Mar!$J$5:$J$605,Mar!$V$5:$V$605,"Receita",Mar!$G$5:$G$605,CReceber!$D326,Mar!$L$5:$L$605,"Não Pago")</f>
        <v>0</v>
      </c>
      <c r="H331" s="49">
        <f>SUMIFS(Abr!$J$5:$J$605,Abr!$V$5:$V$605,"Receita",Abr!$G$5:$G$605,CReceber!$D331,Abr!$L$5:$L$605,"Não Pago")</f>
        <v>0</v>
      </c>
      <c r="I331" s="49">
        <f>SUMIFS(Mai!$J$5:$J$605,Mai!$V$5:$V$605,"Receita",Mai!$G$5:$G$605,CReceber!$D331,Mai!$L$5:$L$605,"Não Pago")</f>
        <v>0</v>
      </c>
      <c r="J331" s="49">
        <f>SUMIFS(Jun!$J$5:$J$605,Jun!$V$5:$V$605,"Receita",Jun!$G$5:$G$605,CReceber!$D331,Jun!$L$5:$L$605,"Não Pago")</f>
        <v>0</v>
      </c>
      <c r="K331" s="49">
        <f>SUMIFS(Jul!$J$5:$J$605,Jul!$V$5:$V$605,"Receita",Jul!$G$5:$G$605,CReceber!$D331,Jul!$L$5:$L$605,"Não Pago")</f>
        <v>0</v>
      </c>
      <c r="L331" s="49">
        <f>SUMIFS(Ago!$J$5:$J$596,Ago!$V$5:$V$596,"Receita",Ago!$G$5:$G$596,CReceber!$D331,Ago!$L$5:$L$596,"Não Pago")</f>
        <v>0</v>
      </c>
      <c r="M331" s="49">
        <f>SUMIFS(Set!$J$5:$J$605,Set!$V$5:$V$605,"Receita",Set!$G$5:$G$605,CReceber!$D331,Set!$L$5:$L$605,"Não Pago")</f>
        <v>0</v>
      </c>
      <c r="N331" s="49">
        <f>SUMIFS(Out!$J$5:$J$605,Out!$V$5:$V$605,"Receita",Out!$G$5:$G$605,CReceber!$D331,Out!$L$5:$L$605,"Não Pago")</f>
        <v>0</v>
      </c>
      <c r="O331" s="49">
        <f>SUMIFS(Nov!$J$5:$J$605,Nov!$V$5:$V$605,"Receita",Nov!$G$5:$G$605,CReceber!$D331,Nov!$L$5:$L$605,"Não Pago")</f>
        <v>0</v>
      </c>
      <c r="P331" s="49">
        <f>SUMIFS(Dez!$J$5:$J$605,Dez!$V$5:$V$605,"Receita",Dez!$G$5:$G$605,CReceber!$D331,Dez!$L$5:$L$605,"Não Pago")</f>
        <v>0</v>
      </c>
      <c r="Q331" s="46">
        <f t="shared" si="11"/>
        <v>0</v>
      </c>
    </row>
    <row r="332" spans="3:17" ht="25.5" customHeight="1" thickTop="1" thickBot="1" x14ac:dyDescent="0.3">
      <c r="C332" s="34">
        <f>'PC Receitas'!O24</f>
        <v>9999</v>
      </c>
      <c r="D332" s="35" t="str">
        <f>VLOOKUP(C332,'PC Receitas'!$K$4:$L$105,2,FALSE)</f>
        <v>-</v>
      </c>
      <c r="E332" s="49">
        <f>SUMIFS(Jan!$J$5:$J$586,Jan!$V$5:$V$586,"Receita",Jan!$G$5:$G$586,CReceber!$D332,Jan!$L$5:$L$586,"Não Pago")</f>
        <v>0</v>
      </c>
      <c r="F332" s="49">
        <f>SUMIFS(Fev!$J$5:$J$605,Fev!$V$5:$V$605,"Receita",Fev!$G$5:$G$605,CReceber!$D332,Fev!$L$5:$L$605,"Não Pago")</f>
        <v>0</v>
      </c>
      <c r="G332" s="49">
        <f>SUMIFS(Mar!$J$5:$J$605,Mar!$V$5:$V$605,"Receita",Mar!$G$5:$G$605,CReceber!$D327,Mar!$L$5:$L$605,"Não Pago")</f>
        <v>0</v>
      </c>
      <c r="H332" s="49">
        <f>SUMIFS(Abr!$J$5:$J$605,Abr!$V$5:$V$605,"Receita",Abr!$G$5:$G$605,CReceber!$D332,Abr!$L$5:$L$605,"Não Pago")</f>
        <v>0</v>
      </c>
      <c r="I332" s="49">
        <f>SUMIFS(Mai!$J$5:$J$605,Mai!$V$5:$V$605,"Receita",Mai!$G$5:$G$605,CReceber!$D332,Mai!$L$5:$L$605,"Não Pago")</f>
        <v>0</v>
      </c>
      <c r="J332" s="49">
        <f>SUMIFS(Jun!$J$5:$J$605,Jun!$V$5:$V$605,"Receita",Jun!$G$5:$G$605,CReceber!$D332,Jun!$L$5:$L$605,"Não Pago")</f>
        <v>0</v>
      </c>
      <c r="K332" s="49">
        <f>SUMIFS(Jul!$J$5:$J$605,Jul!$V$5:$V$605,"Receita",Jul!$G$5:$G$605,CReceber!$D332,Jul!$L$5:$L$605,"Não Pago")</f>
        <v>0</v>
      </c>
      <c r="L332" s="49">
        <f>SUMIFS(Ago!$J$5:$J$596,Ago!$V$5:$V$596,"Receita",Ago!$G$5:$G$596,CReceber!$D332,Ago!$L$5:$L$596,"Não Pago")</f>
        <v>0</v>
      </c>
      <c r="M332" s="49">
        <f>SUMIFS(Set!$J$5:$J$605,Set!$V$5:$V$605,"Receita",Set!$G$5:$G$605,CReceber!$D332,Set!$L$5:$L$605,"Não Pago")</f>
        <v>0</v>
      </c>
      <c r="N332" s="49">
        <f>SUMIFS(Out!$J$5:$J$605,Out!$V$5:$V$605,"Receita",Out!$G$5:$G$605,CReceber!$D332,Out!$L$5:$L$605,"Não Pago")</f>
        <v>0</v>
      </c>
      <c r="O332" s="49">
        <f>SUMIFS(Nov!$J$5:$J$605,Nov!$V$5:$V$605,"Receita",Nov!$G$5:$G$605,CReceber!$D332,Nov!$L$5:$L$605,"Não Pago")</f>
        <v>0</v>
      </c>
      <c r="P332" s="49">
        <f>SUMIFS(Dez!$J$5:$J$605,Dez!$V$5:$V$605,"Receita",Dez!$G$5:$G$605,CReceber!$D332,Dez!$L$5:$L$605,"Não Pago")</f>
        <v>0</v>
      </c>
      <c r="Q332" s="46">
        <f t="shared" si="11"/>
        <v>0</v>
      </c>
    </row>
    <row r="333" spans="3:17" ht="25.5" customHeight="1" thickTop="1" thickBot="1" x14ac:dyDescent="0.3">
      <c r="C333" s="34">
        <f>'PC Receitas'!O25</f>
        <v>9999</v>
      </c>
      <c r="D333" s="35" t="str">
        <f>VLOOKUP(C333,'PC Receitas'!$K$4:$L$105,2,FALSE)</f>
        <v>-</v>
      </c>
      <c r="E333" s="49">
        <f>SUMIFS(Jan!$J$5:$J$586,Jan!$V$5:$V$586,"Receita",Jan!$G$5:$G$586,CReceber!$D333,Jan!$L$5:$L$586,"Não Pago")</f>
        <v>0</v>
      </c>
      <c r="F333" s="49">
        <f>SUMIFS(Fev!$J$5:$J$605,Fev!$V$5:$V$605,"Receita",Fev!$G$5:$G$605,CReceber!$D333,Fev!$L$5:$L$605,"Não Pago")</f>
        <v>0</v>
      </c>
      <c r="G333" s="49">
        <f>SUMIFS(Mar!$J$5:$J$605,Mar!$V$5:$V$605,"Receita",Mar!$G$5:$G$605,CReceber!$D328,Mar!$L$5:$L$605,"Não Pago")</f>
        <v>0</v>
      </c>
      <c r="H333" s="49">
        <f>SUMIFS(Abr!$J$5:$J$605,Abr!$V$5:$V$605,"Receita",Abr!$G$5:$G$605,CReceber!$D333,Abr!$L$5:$L$605,"Não Pago")</f>
        <v>0</v>
      </c>
      <c r="I333" s="49">
        <f>SUMIFS(Mai!$J$5:$J$605,Mai!$V$5:$V$605,"Receita",Mai!$G$5:$G$605,CReceber!$D333,Mai!$L$5:$L$605,"Não Pago")</f>
        <v>0</v>
      </c>
      <c r="J333" s="49">
        <f>SUMIFS(Jun!$J$5:$J$605,Jun!$V$5:$V$605,"Receita",Jun!$G$5:$G$605,CReceber!$D333,Jun!$L$5:$L$605,"Não Pago")</f>
        <v>0</v>
      </c>
      <c r="K333" s="49">
        <f>SUMIFS(Jul!$J$5:$J$605,Jul!$V$5:$V$605,"Receita",Jul!$G$5:$G$605,CReceber!$D333,Jul!$L$5:$L$605,"Não Pago")</f>
        <v>0</v>
      </c>
      <c r="L333" s="49">
        <f>SUMIFS(Ago!$J$5:$J$596,Ago!$V$5:$V$596,"Receita",Ago!$G$5:$G$596,CReceber!$D333,Ago!$L$5:$L$596,"Não Pago")</f>
        <v>0</v>
      </c>
      <c r="M333" s="49">
        <f>SUMIFS(Set!$J$5:$J$605,Set!$V$5:$V$605,"Receita",Set!$G$5:$G$605,CReceber!$D333,Set!$L$5:$L$605,"Não Pago")</f>
        <v>0</v>
      </c>
      <c r="N333" s="49">
        <f>SUMIFS(Out!$J$5:$J$605,Out!$V$5:$V$605,"Receita",Out!$G$5:$G$605,CReceber!$D333,Out!$L$5:$L$605,"Não Pago")</f>
        <v>0</v>
      </c>
      <c r="O333" s="49">
        <f>SUMIFS(Nov!$J$5:$J$605,Nov!$V$5:$V$605,"Receita",Nov!$G$5:$G$605,CReceber!$D333,Nov!$L$5:$L$605,"Não Pago")</f>
        <v>0</v>
      </c>
      <c r="P333" s="49">
        <f>SUMIFS(Dez!$J$5:$J$605,Dez!$V$5:$V$605,"Receita",Dez!$G$5:$G$605,CReceber!$D333,Dez!$L$5:$L$605,"Não Pago")</f>
        <v>0</v>
      </c>
      <c r="Q333" s="46">
        <f t="shared" si="11"/>
        <v>0</v>
      </c>
    </row>
    <row r="334" spans="3:17" ht="25.5" customHeight="1" thickTop="1" thickBot="1" x14ac:dyDescent="0.3">
      <c r="C334" s="34">
        <f>'PC Receitas'!O26</f>
        <v>9999</v>
      </c>
      <c r="D334" s="35" t="str">
        <f>VLOOKUP(C334,'PC Receitas'!$K$4:$L$105,2,FALSE)</f>
        <v>-</v>
      </c>
      <c r="E334" s="49">
        <f>SUMIFS(Jan!$J$5:$J$586,Jan!$V$5:$V$586,"Receita",Jan!$G$5:$G$586,CReceber!$D334,Jan!$L$5:$L$586,"Não Pago")</f>
        <v>0</v>
      </c>
      <c r="F334" s="49">
        <f>SUMIFS(Fev!$J$5:$J$605,Fev!$V$5:$V$605,"Receita",Fev!$G$5:$G$605,CReceber!$D334,Fev!$L$5:$L$605,"Não Pago")</f>
        <v>0</v>
      </c>
      <c r="G334" s="49">
        <f>SUMIFS(Mar!$J$5:$J$605,Mar!$V$5:$V$605,"Receita",Mar!$G$5:$G$605,CReceber!$D329,Mar!$L$5:$L$605,"Não Pago")</f>
        <v>0</v>
      </c>
      <c r="H334" s="49">
        <f>SUMIFS(Abr!$J$5:$J$605,Abr!$V$5:$V$605,"Receita",Abr!$G$5:$G$605,CReceber!$D334,Abr!$L$5:$L$605,"Não Pago")</f>
        <v>0</v>
      </c>
      <c r="I334" s="49">
        <f>SUMIFS(Mai!$J$5:$J$605,Mai!$V$5:$V$605,"Receita",Mai!$G$5:$G$605,CReceber!$D334,Mai!$L$5:$L$605,"Não Pago")</f>
        <v>0</v>
      </c>
      <c r="J334" s="49">
        <f>SUMIFS(Jun!$J$5:$J$605,Jun!$V$5:$V$605,"Receita",Jun!$G$5:$G$605,CReceber!$D334,Jun!$L$5:$L$605,"Não Pago")</f>
        <v>0</v>
      </c>
      <c r="K334" s="49">
        <f>SUMIFS(Jul!$J$5:$J$605,Jul!$V$5:$V$605,"Receita",Jul!$G$5:$G$605,CReceber!$D334,Jul!$L$5:$L$605,"Não Pago")</f>
        <v>0</v>
      </c>
      <c r="L334" s="49">
        <f>SUMIFS(Ago!$J$5:$J$596,Ago!$V$5:$V$596,"Receita",Ago!$G$5:$G$596,CReceber!$D334,Ago!$L$5:$L$596,"Não Pago")</f>
        <v>0</v>
      </c>
      <c r="M334" s="49">
        <f>SUMIFS(Set!$J$5:$J$605,Set!$V$5:$V$605,"Receita",Set!$G$5:$G$605,CReceber!$D334,Set!$L$5:$L$605,"Não Pago")</f>
        <v>0</v>
      </c>
      <c r="N334" s="49">
        <f>SUMIFS(Out!$J$5:$J$605,Out!$V$5:$V$605,"Receita",Out!$G$5:$G$605,CReceber!$D334,Out!$L$5:$L$605,"Não Pago")</f>
        <v>0</v>
      </c>
      <c r="O334" s="49">
        <f>SUMIFS(Nov!$J$5:$J$605,Nov!$V$5:$V$605,"Receita",Nov!$G$5:$G$605,CReceber!$D334,Nov!$L$5:$L$605,"Não Pago")</f>
        <v>0</v>
      </c>
      <c r="P334" s="49">
        <f>SUMIFS(Dez!$J$5:$J$605,Dez!$V$5:$V$605,"Receita",Dez!$G$5:$G$605,CReceber!$D334,Dez!$L$5:$L$605,"Não Pago")</f>
        <v>0</v>
      </c>
      <c r="Q334" s="46">
        <f t="shared" si="11"/>
        <v>0</v>
      </c>
    </row>
    <row r="335" spans="3:17" ht="25.5" customHeight="1" thickTop="1" thickBot="1" x14ac:dyDescent="0.3">
      <c r="C335" s="34">
        <f>'PC Receitas'!O27</f>
        <v>9999</v>
      </c>
      <c r="D335" s="35" t="str">
        <f>VLOOKUP(C335,'PC Receitas'!$K$4:$L$105,2,FALSE)</f>
        <v>-</v>
      </c>
      <c r="E335" s="49">
        <f>SUMIFS(Jan!$J$5:$J$586,Jan!$V$5:$V$586,"Receita",Jan!$G$5:$G$586,CReceber!$D335,Jan!$L$5:$L$586,"Não Pago")</f>
        <v>0</v>
      </c>
      <c r="F335" s="49">
        <f>SUMIFS(Fev!$J$5:$J$605,Fev!$V$5:$V$605,"Receita",Fev!$G$5:$G$605,CReceber!$D335,Fev!$L$5:$L$605,"Não Pago")</f>
        <v>0</v>
      </c>
      <c r="G335" s="49">
        <f>SUMIFS(Mar!$J$5:$J$605,Mar!$V$5:$V$605,"Receita",Mar!$G$5:$G$605,CReceber!$D330,Mar!$L$5:$L$605,"Não Pago")</f>
        <v>0</v>
      </c>
      <c r="H335" s="49">
        <f>SUMIFS(Abr!$J$5:$J$605,Abr!$V$5:$V$605,"Receita",Abr!$G$5:$G$605,CReceber!$D335,Abr!$L$5:$L$605,"Não Pago")</f>
        <v>0</v>
      </c>
      <c r="I335" s="49">
        <f>SUMIFS(Mai!$J$5:$J$605,Mai!$V$5:$V$605,"Receita",Mai!$G$5:$G$605,CReceber!$D335,Mai!$L$5:$L$605,"Não Pago")</f>
        <v>0</v>
      </c>
      <c r="J335" s="49">
        <f>SUMIFS(Jun!$J$5:$J$605,Jun!$V$5:$V$605,"Receita",Jun!$G$5:$G$605,CReceber!$D335,Jun!$L$5:$L$605,"Não Pago")</f>
        <v>0</v>
      </c>
      <c r="K335" s="49">
        <f>SUMIFS(Jul!$J$5:$J$605,Jul!$V$5:$V$605,"Receita",Jul!$G$5:$G$605,CReceber!$D335,Jul!$L$5:$L$605,"Não Pago")</f>
        <v>0</v>
      </c>
      <c r="L335" s="49">
        <f>SUMIFS(Ago!$J$5:$J$596,Ago!$V$5:$V$596,"Receita",Ago!$G$5:$G$596,CReceber!$D335,Ago!$L$5:$L$596,"Não Pago")</f>
        <v>0</v>
      </c>
      <c r="M335" s="49">
        <f>SUMIFS(Set!$J$5:$J$605,Set!$V$5:$V$605,"Receita",Set!$G$5:$G$605,CReceber!$D335,Set!$L$5:$L$605,"Não Pago")</f>
        <v>0</v>
      </c>
      <c r="N335" s="49">
        <f>SUMIFS(Out!$J$5:$J$605,Out!$V$5:$V$605,"Receita",Out!$G$5:$G$605,CReceber!$D335,Out!$L$5:$L$605,"Não Pago")</f>
        <v>0</v>
      </c>
      <c r="O335" s="49">
        <f>SUMIFS(Nov!$J$5:$J$605,Nov!$V$5:$V$605,"Receita",Nov!$G$5:$G$605,CReceber!$D335,Nov!$L$5:$L$605,"Não Pago")</f>
        <v>0</v>
      </c>
      <c r="P335" s="49">
        <f>SUMIFS(Dez!$J$5:$J$605,Dez!$V$5:$V$605,"Receita",Dez!$G$5:$G$605,CReceber!$D335,Dez!$L$5:$L$605,"Não Pago")</f>
        <v>0</v>
      </c>
      <c r="Q335" s="46">
        <f t="shared" si="11"/>
        <v>0</v>
      </c>
    </row>
    <row r="336" spans="3:17" ht="25.5" customHeight="1" thickTop="1" thickBot="1" x14ac:dyDescent="0.3">
      <c r="C336" s="34">
        <f>'PC Receitas'!O28</f>
        <v>9999</v>
      </c>
      <c r="D336" s="35" t="str">
        <f>VLOOKUP(C336,'PC Receitas'!$K$4:$L$105,2,FALSE)</f>
        <v>-</v>
      </c>
      <c r="E336" s="49">
        <f>SUMIFS(Jan!$J$5:$J$586,Jan!$V$5:$V$586,"Receita",Jan!$G$5:$G$586,CReceber!$D336,Jan!$L$5:$L$586,"Não Pago")</f>
        <v>0</v>
      </c>
      <c r="F336" s="49">
        <f>SUMIFS(Fev!$J$5:$J$605,Fev!$V$5:$V$605,"Receita",Fev!$G$5:$G$605,CReceber!$D336,Fev!$L$5:$L$605,"Não Pago")</f>
        <v>0</v>
      </c>
      <c r="G336" s="49">
        <f>SUMIFS(Mar!$J$5:$J$605,Mar!$V$5:$V$605,"Receita",Mar!$G$5:$G$605,CReceber!$D331,Mar!$L$5:$L$605,"Não Pago")</f>
        <v>0</v>
      </c>
      <c r="H336" s="49">
        <f>SUMIFS(Abr!$J$5:$J$605,Abr!$V$5:$V$605,"Receita",Abr!$G$5:$G$605,CReceber!$D336,Abr!$L$5:$L$605,"Não Pago")</f>
        <v>0</v>
      </c>
      <c r="I336" s="49">
        <f>SUMIFS(Mai!$J$5:$J$605,Mai!$V$5:$V$605,"Receita",Mai!$G$5:$G$605,CReceber!$D336,Mai!$L$5:$L$605,"Não Pago")</f>
        <v>0</v>
      </c>
      <c r="J336" s="49">
        <f>SUMIFS(Jun!$J$5:$J$605,Jun!$V$5:$V$605,"Receita",Jun!$G$5:$G$605,CReceber!$D336,Jun!$L$5:$L$605,"Não Pago")</f>
        <v>0</v>
      </c>
      <c r="K336" s="49">
        <f>SUMIFS(Jul!$J$5:$J$605,Jul!$V$5:$V$605,"Receita",Jul!$G$5:$G$605,CReceber!$D336,Jul!$L$5:$L$605,"Não Pago")</f>
        <v>0</v>
      </c>
      <c r="L336" s="49">
        <f>SUMIFS(Ago!$J$5:$J$596,Ago!$V$5:$V$596,"Receita",Ago!$G$5:$G$596,CReceber!$D336,Ago!$L$5:$L$596,"Não Pago")</f>
        <v>0</v>
      </c>
      <c r="M336" s="49">
        <f>SUMIFS(Set!$J$5:$J$605,Set!$V$5:$V$605,"Receita",Set!$G$5:$G$605,CReceber!$D336,Set!$L$5:$L$605,"Não Pago")</f>
        <v>0</v>
      </c>
      <c r="N336" s="49">
        <f>SUMIFS(Out!$J$5:$J$605,Out!$V$5:$V$605,"Receita",Out!$G$5:$G$605,CReceber!$D336,Out!$L$5:$L$605,"Não Pago")</f>
        <v>0</v>
      </c>
      <c r="O336" s="49">
        <f>SUMIFS(Nov!$J$5:$J$605,Nov!$V$5:$V$605,"Receita",Nov!$G$5:$G$605,CReceber!$D336,Nov!$L$5:$L$605,"Não Pago")</f>
        <v>0</v>
      </c>
      <c r="P336" s="49">
        <f>SUMIFS(Dez!$J$5:$J$605,Dez!$V$5:$V$605,"Receita",Dez!$G$5:$G$605,CReceber!$D336,Dez!$L$5:$L$605,"Não Pago")</f>
        <v>0</v>
      </c>
      <c r="Q336" s="46">
        <f t="shared" si="11"/>
        <v>0</v>
      </c>
    </row>
    <row r="337" spans="3:17" ht="25.5" customHeight="1" thickTop="1" thickBot="1" x14ac:dyDescent="0.3">
      <c r="C337" s="34">
        <f>'PC Receitas'!O29</f>
        <v>9999</v>
      </c>
      <c r="D337" s="35" t="str">
        <f>VLOOKUP(C337,'PC Receitas'!$K$4:$L$105,2,FALSE)</f>
        <v>-</v>
      </c>
      <c r="E337" s="49">
        <f>SUMIFS(Jan!$J$5:$J$586,Jan!$V$5:$V$586,"Receita",Jan!$G$5:$G$586,CReceber!$D337,Jan!$L$5:$L$586,"Não Pago")</f>
        <v>0</v>
      </c>
      <c r="F337" s="49">
        <f>SUMIFS(Fev!$J$5:$J$605,Fev!$V$5:$V$605,"Receita",Fev!$G$5:$G$605,CReceber!$D337,Fev!$L$5:$L$605,"Não Pago")</f>
        <v>0</v>
      </c>
      <c r="G337" s="49">
        <f>SUMIFS(Mar!$J$5:$J$605,Mar!$V$5:$V$605,"Receita",Mar!$G$5:$G$605,CReceber!$D332,Mar!$L$5:$L$605,"Não Pago")</f>
        <v>0</v>
      </c>
      <c r="H337" s="49">
        <f>SUMIFS(Abr!$J$5:$J$605,Abr!$V$5:$V$605,"Receita",Abr!$G$5:$G$605,CReceber!$D337,Abr!$L$5:$L$605,"Não Pago")</f>
        <v>0</v>
      </c>
      <c r="I337" s="49">
        <f>SUMIFS(Mai!$J$5:$J$605,Mai!$V$5:$V$605,"Receita",Mai!$G$5:$G$605,CReceber!$D337,Mai!$L$5:$L$605,"Não Pago")</f>
        <v>0</v>
      </c>
      <c r="J337" s="49">
        <f>SUMIFS(Jun!$J$5:$J$605,Jun!$V$5:$V$605,"Receita",Jun!$G$5:$G$605,CReceber!$D337,Jun!$L$5:$L$605,"Não Pago")</f>
        <v>0</v>
      </c>
      <c r="K337" s="49">
        <f>SUMIFS(Jul!$J$5:$J$605,Jul!$V$5:$V$605,"Receita",Jul!$G$5:$G$605,CReceber!$D337,Jul!$L$5:$L$605,"Não Pago")</f>
        <v>0</v>
      </c>
      <c r="L337" s="49">
        <f>SUMIFS(Ago!$J$5:$J$596,Ago!$V$5:$V$596,"Receita",Ago!$G$5:$G$596,CReceber!$D337,Ago!$L$5:$L$596,"Não Pago")</f>
        <v>0</v>
      </c>
      <c r="M337" s="49">
        <f>SUMIFS(Set!$J$5:$J$605,Set!$V$5:$V$605,"Receita",Set!$G$5:$G$605,CReceber!$D337,Set!$L$5:$L$605,"Não Pago")</f>
        <v>0</v>
      </c>
      <c r="N337" s="49">
        <f>SUMIFS(Out!$J$5:$J$605,Out!$V$5:$V$605,"Receita",Out!$G$5:$G$605,CReceber!$D337,Out!$L$5:$L$605,"Não Pago")</f>
        <v>0</v>
      </c>
      <c r="O337" s="49">
        <f>SUMIFS(Nov!$J$5:$J$605,Nov!$V$5:$V$605,"Receita",Nov!$G$5:$G$605,CReceber!$D337,Nov!$L$5:$L$605,"Não Pago")</f>
        <v>0</v>
      </c>
      <c r="P337" s="49">
        <f>SUMIFS(Dez!$J$5:$J$605,Dez!$V$5:$V$605,"Receita",Dez!$G$5:$G$605,CReceber!$D337,Dez!$L$5:$L$605,"Não Pago")</f>
        <v>0</v>
      </c>
      <c r="Q337" s="46">
        <f t="shared" si="11"/>
        <v>0</v>
      </c>
    </row>
    <row r="338" spans="3:17" ht="25.5" customHeight="1" thickTop="1" thickBot="1" x14ac:dyDescent="0.3">
      <c r="C338" s="34">
        <f>'PC Receitas'!O30</f>
        <v>9999</v>
      </c>
      <c r="D338" s="35" t="str">
        <f>VLOOKUP(C338,'PC Receitas'!$K$4:$L$105,2,FALSE)</f>
        <v>-</v>
      </c>
      <c r="E338" s="49">
        <f>SUMIFS(Jan!$J$5:$J$586,Jan!$V$5:$V$586,"Receita",Jan!$G$5:$G$586,CReceber!$D338,Jan!$L$5:$L$586,"Não Pago")</f>
        <v>0</v>
      </c>
      <c r="F338" s="49">
        <f>SUMIFS(Fev!$J$5:$J$605,Fev!$V$5:$V$605,"Receita",Fev!$G$5:$G$605,CReceber!$D338,Fev!$L$5:$L$605,"Não Pago")</f>
        <v>0</v>
      </c>
      <c r="G338" s="49">
        <f>SUMIFS(Mar!$J$5:$J$605,Mar!$V$5:$V$605,"Receita",Mar!$G$5:$G$605,CReceber!$D333,Mar!$L$5:$L$605,"Não Pago")</f>
        <v>0</v>
      </c>
      <c r="H338" s="49">
        <f>SUMIFS(Abr!$J$5:$J$605,Abr!$V$5:$V$605,"Receita",Abr!$G$5:$G$605,CReceber!$D338,Abr!$L$5:$L$605,"Não Pago")</f>
        <v>0</v>
      </c>
      <c r="I338" s="49">
        <f>SUMIFS(Mai!$J$5:$J$605,Mai!$V$5:$V$605,"Receita",Mai!$G$5:$G$605,CReceber!$D338,Mai!$L$5:$L$605,"Não Pago")</f>
        <v>0</v>
      </c>
      <c r="J338" s="49">
        <f>SUMIFS(Jun!$J$5:$J$605,Jun!$V$5:$V$605,"Receita",Jun!$G$5:$G$605,CReceber!$D338,Jun!$L$5:$L$605,"Não Pago")</f>
        <v>0</v>
      </c>
      <c r="K338" s="49">
        <f>SUMIFS(Jul!$J$5:$J$605,Jul!$V$5:$V$605,"Receita",Jul!$G$5:$G$605,CReceber!$D338,Jul!$L$5:$L$605,"Não Pago")</f>
        <v>0</v>
      </c>
      <c r="L338" s="49">
        <f>SUMIFS(Ago!$J$5:$J$596,Ago!$V$5:$V$596,"Receita",Ago!$G$5:$G$596,CReceber!$D338,Ago!$L$5:$L$596,"Não Pago")</f>
        <v>0</v>
      </c>
      <c r="M338" s="49">
        <f>SUMIFS(Set!$J$5:$J$605,Set!$V$5:$V$605,"Receita",Set!$G$5:$G$605,CReceber!$D338,Set!$L$5:$L$605,"Não Pago")</f>
        <v>0</v>
      </c>
      <c r="N338" s="49">
        <f>SUMIFS(Out!$J$5:$J$605,Out!$V$5:$V$605,"Receita",Out!$G$5:$G$605,CReceber!$D338,Out!$L$5:$L$605,"Não Pago")</f>
        <v>0</v>
      </c>
      <c r="O338" s="49">
        <f>SUMIFS(Nov!$J$5:$J$605,Nov!$V$5:$V$605,"Receita",Nov!$G$5:$G$605,CReceber!$D338,Nov!$L$5:$L$605,"Não Pago")</f>
        <v>0</v>
      </c>
      <c r="P338" s="49">
        <f>SUMIFS(Dez!$J$5:$J$605,Dez!$V$5:$V$605,"Receita",Dez!$G$5:$G$605,CReceber!$D338,Dez!$L$5:$L$605,"Não Pago")</f>
        <v>0</v>
      </c>
      <c r="Q338" s="46">
        <f t="shared" si="11"/>
        <v>0</v>
      </c>
    </row>
    <row r="339" spans="3:17" ht="25.5" customHeight="1" thickTop="1" thickBot="1" x14ac:dyDescent="0.3">
      <c r="C339" s="34">
        <f>'PC Receitas'!O31</f>
        <v>9999</v>
      </c>
      <c r="D339" s="35" t="str">
        <f>VLOOKUP(C339,'PC Receitas'!$K$4:$L$105,2,FALSE)</f>
        <v>-</v>
      </c>
      <c r="E339" s="49">
        <f>SUMIFS(Jan!$J$5:$J$586,Jan!$V$5:$V$586,"Receita",Jan!$G$5:$G$586,CReceber!$D339,Jan!$L$5:$L$586,"Não Pago")</f>
        <v>0</v>
      </c>
      <c r="F339" s="49">
        <f>SUMIFS(Fev!$J$5:$J$605,Fev!$V$5:$V$605,"Receita",Fev!$G$5:$G$605,CReceber!$D339,Fev!$L$5:$L$605,"Não Pago")</f>
        <v>0</v>
      </c>
      <c r="G339" s="49">
        <f>SUMIFS(Mar!$J$5:$J$605,Mar!$V$5:$V$605,"Receita",Mar!$G$5:$G$605,CReceber!$D334,Mar!$L$5:$L$605,"Não Pago")</f>
        <v>0</v>
      </c>
      <c r="H339" s="49">
        <f>SUMIFS(Abr!$J$5:$J$605,Abr!$V$5:$V$605,"Receita",Abr!$G$5:$G$605,CReceber!$D339,Abr!$L$5:$L$605,"Não Pago")</f>
        <v>0</v>
      </c>
      <c r="I339" s="49">
        <f>SUMIFS(Mai!$J$5:$J$605,Mai!$V$5:$V$605,"Receita",Mai!$G$5:$G$605,CReceber!$D339,Mai!$L$5:$L$605,"Não Pago")</f>
        <v>0</v>
      </c>
      <c r="J339" s="49">
        <f>SUMIFS(Jun!$J$5:$J$605,Jun!$V$5:$V$605,"Receita",Jun!$G$5:$G$605,CReceber!$D339,Jun!$L$5:$L$605,"Não Pago")</f>
        <v>0</v>
      </c>
      <c r="K339" s="49">
        <f>SUMIFS(Jul!$J$5:$J$605,Jul!$V$5:$V$605,"Receita",Jul!$G$5:$G$605,CReceber!$D339,Jul!$L$5:$L$605,"Não Pago")</f>
        <v>0</v>
      </c>
      <c r="L339" s="49">
        <f>SUMIFS(Ago!$J$5:$J$596,Ago!$V$5:$V$596,"Receita",Ago!$G$5:$G$596,CReceber!$D339,Ago!$L$5:$L$596,"Não Pago")</f>
        <v>0</v>
      </c>
      <c r="M339" s="49">
        <f>SUMIFS(Set!$J$5:$J$605,Set!$V$5:$V$605,"Receita",Set!$G$5:$G$605,CReceber!$D339,Set!$L$5:$L$605,"Não Pago")</f>
        <v>0</v>
      </c>
      <c r="N339" s="49">
        <f>SUMIFS(Out!$J$5:$J$605,Out!$V$5:$V$605,"Receita",Out!$G$5:$G$605,CReceber!$D339,Out!$L$5:$L$605,"Não Pago")</f>
        <v>0</v>
      </c>
      <c r="O339" s="49">
        <f>SUMIFS(Nov!$J$5:$J$605,Nov!$V$5:$V$605,"Receita",Nov!$G$5:$G$605,CReceber!$D339,Nov!$L$5:$L$605,"Não Pago")</f>
        <v>0</v>
      </c>
      <c r="P339" s="49">
        <f>SUMIFS(Dez!$J$5:$J$605,Dez!$V$5:$V$605,"Receita",Dez!$G$5:$G$605,CReceber!$D339,Dez!$L$5:$L$605,"Não Pago")</f>
        <v>0</v>
      </c>
      <c r="Q339" s="46">
        <f t="shared" si="11"/>
        <v>0</v>
      </c>
    </row>
    <row r="340" spans="3:17" ht="25.5" customHeight="1" thickTop="1" thickBot="1" x14ac:dyDescent="0.3">
      <c r="C340" s="34">
        <f>'PC Receitas'!O32</f>
        <v>9999</v>
      </c>
      <c r="D340" s="35" t="str">
        <f>VLOOKUP(C340,'PC Receitas'!$K$4:$L$105,2,FALSE)</f>
        <v>-</v>
      </c>
      <c r="E340" s="49">
        <f>SUMIFS(Jan!$J$5:$J$586,Jan!$V$5:$V$586,"Receita",Jan!$G$5:$G$586,CReceber!$D340,Jan!$L$5:$L$586,"Não Pago")</f>
        <v>0</v>
      </c>
      <c r="F340" s="49">
        <f>SUMIFS(Fev!$J$5:$J$605,Fev!$V$5:$V$605,"Receita",Fev!$G$5:$G$605,CReceber!$D340,Fev!$L$5:$L$605,"Não Pago")</f>
        <v>0</v>
      </c>
      <c r="G340" s="49">
        <f>SUMIFS(Mar!$J$5:$J$605,Mar!$V$5:$V$605,"Receita",Mar!$G$5:$G$605,CReceber!$D335,Mar!$L$5:$L$605,"Não Pago")</f>
        <v>0</v>
      </c>
      <c r="H340" s="49">
        <f>SUMIFS(Abr!$J$5:$J$605,Abr!$V$5:$V$605,"Receita",Abr!$G$5:$G$605,CReceber!$D340,Abr!$L$5:$L$605,"Não Pago")</f>
        <v>0</v>
      </c>
      <c r="I340" s="49">
        <f>SUMIFS(Mai!$J$5:$J$605,Mai!$V$5:$V$605,"Receita",Mai!$G$5:$G$605,CReceber!$D340,Mai!$L$5:$L$605,"Não Pago")</f>
        <v>0</v>
      </c>
      <c r="J340" s="49">
        <f>SUMIFS(Jun!$J$5:$J$605,Jun!$V$5:$V$605,"Receita",Jun!$G$5:$G$605,CReceber!$D340,Jun!$L$5:$L$605,"Não Pago")</f>
        <v>0</v>
      </c>
      <c r="K340" s="49">
        <f>SUMIFS(Jul!$J$5:$J$605,Jul!$V$5:$V$605,"Receita",Jul!$G$5:$G$605,CReceber!$D340,Jul!$L$5:$L$605,"Não Pago")</f>
        <v>0</v>
      </c>
      <c r="L340" s="49">
        <f>SUMIFS(Ago!$J$5:$J$596,Ago!$V$5:$V$596,"Receita",Ago!$G$5:$G$596,CReceber!$D340,Ago!$L$5:$L$596,"Não Pago")</f>
        <v>0</v>
      </c>
      <c r="M340" s="49">
        <f>SUMIFS(Set!$J$5:$J$605,Set!$V$5:$V$605,"Receita",Set!$G$5:$G$605,CReceber!$D340,Set!$L$5:$L$605,"Não Pago")</f>
        <v>0</v>
      </c>
      <c r="N340" s="49">
        <f>SUMIFS(Out!$J$5:$J$605,Out!$V$5:$V$605,"Receita",Out!$G$5:$G$605,CReceber!$D340,Out!$L$5:$L$605,"Não Pago")</f>
        <v>0</v>
      </c>
      <c r="O340" s="49">
        <f>SUMIFS(Nov!$J$5:$J$605,Nov!$V$5:$V$605,"Receita",Nov!$G$5:$G$605,CReceber!$D340,Nov!$L$5:$L$605,"Não Pago")</f>
        <v>0</v>
      </c>
      <c r="P340" s="49">
        <f>SUMIFS(Dez!$J$5:$J$605,Dez!$V$5:$V$605,"Receita",Dez!$G$5:$G$605,CReceber!$D340,Dez!$L$5:$L$605,"Não Pago")</f>
        <v>0</v>
      </c>
      <c r="Q340" s="46">
        <f t="shared" si="11"/>
        <v>0</v>
      </c>
    </row>
    <row r="341" spans="3:17" ht="25.5" customHeight="1" thickTop="1" thickBot="1" x14ac:dyDescent="0.3">
      <c r="C341" s="34">
        <f>'PC Receitas'!O33</f>
        <v>9999</v>
      </c>
      <c r="D341" s="35" t="str">
        <f>VLOOKUP(C341,'PC Receitas'!$K$4:$L$105,2,FALSE)</f>
        <v>-</v>
      </c>
      <c r="E341" s="49">
        <f>SUMIFS(Jan!$J$5:$J$586,Jan!$V$5:$V$586,"Receita",Jan!$G$5:$G$586,CReceber!$D341,Jan!$L$5:$L$586,"Não Pago")</f>
        <v>0</v>
      </c>
      <c r="F341" s="49">
        <f>SUMIFS(Fev!$J$5:$J$605,Fev!$V$5:$V$605,"Receita",Fev!$G$5:$G$605,CReceber!$D341,Fev!$L$5:$L$605,"Não Pago")</f>
        <v>0</v>
      </c>
      <c r="G341" s="49">
        <f>SUMIFS(Mar!$J$5:$J$605,Mar!$V$5:$V$605,"Receita",Mar!$G$5:$G$605,CReceber!$D336,Mar!$L$5:$L$605,"Não Pago")</f>
        <v>0</v>
      </c>
      <c r="H341" s="49">
        <f>SUMIFS(Abr!$J$5:$J$605,Abr!$V$5:$V$605,"Receita",Abr!$G$5:$G$605,CReceber!$D341,Abr!$L$5:$L$605,"Não Pago")</f>
        <v>0</v>
      </c>
      <c r="I341" s="49">
        <f>SUMIFS(Mai!$J$5:$J$605,Mai!$V$5:$V$605,"Receita",Mai!$G$5:$G$605,CReceber!$D341,Mai!$L$5:$L$605,"Não Pago")</f>
        <v>0</v>
      </c>
      <c r="J341" s="49">
        <f>SUMIFS(Jun!$J$5:$J$605,Jun!$V$5:$V$605,"Receita",Jun!$G$5:$G$605,CReceber!$D341,Jun!$L$5:$L$605,"Não Pago")</f>
        <v>0</v>
      </c>
      <c r="K341" s="49">
        <f>SUMIFS(Jul!$J$5:$J$605,Jul!$V$5:$V$605,"Receita",Jul!$G$5:$G$605,CReceber!$D341,Jul!$L$5:$L$605,"Não Pago")</f>
        <v>0</v>
      </c>
      <c r="L341" s="49">
        <f>SUMIFS(Ago!$J$5:$J$596,Ago!$V$5:$V$596,"Receita",Ago!$G$5:$G$596,CReceber!$D341,Ago!$L$5:$L$596,"Não Pago")</f>
        <v>0</v>
      </c>
      <c r="M341" s="49">
        <f>SUMIFS(Set!$J$5:$J$605,Set!$V$5:$V$605,"Receita",Set!$G$5:$G$605,CReceber!$D341,Set!$L$5:$L$605,"Não Pago")</f>
        <v>0</v>
      </c>
      <c r="N341" s="49">
        <f>SUMIFS(Out!$J$5:$J$605,Out!$V$5:$V$605,"Receita",Out!$G$5:$G$605,CReceber!$D341,Out!$L$5:$L$605,"Não Pago")</f>
        <v>0</v>
      </c>
      <c r="O341" s="49">
        <f>SUMIFS(Nov!$J$5:$J$605,Nov!$V$5:$V$605,"Receita",Nov!$G$5:$G$605,CReceber!$D341,Nov!$L$5:$L$605,"Não Pago")</f>
        <v>0</v>
      </c>
      <c r="P341" s="49">
        <f>SUMIFS(Dez!$J$5:$J$605,Dez!$V$5:$V$605,"Receita",Dez!$G$5:$G$605,CReceber!$D341,Dez!$L$5:$L$605,"Não Pago")</f>
        <v>0</v>
      </c>
      <c r="Q341" s="46">
        <f t="shared" si="11"/>
        <v>0</v>
      </c>
    </row>
    <row r="342" spans="3:17" ht="25.5" customHeight="1" thickTop="1" thickBot="1" x14ac:dyDescent="0.3">
      <c r="C342" s="34">
        <f>'PC Receitas'!O34</f>
        <v>9999</v>
      </c>
      <c r="D342" s="35" t="str">
        <f>VLOOKUP(C342,'PC Receitas'!$K$4:$L$105,2,FALSE)</f>
        <v>-</v>
      </c>
      <c r="E342" s="49">
        <f>SUMIFS(Jan!$J$5:$J$586,Jan!$V$5:$V$586,"Receita",Jan!$G$5:$G$586,CReceber!$D342,Jan!$L$5:$L$586,"Não Pago")</f>
        <v>0</v>
      </c>
      <c r="F342" s="49">
        <f>SUMIFS(Fev!$J$5:$J$605,Fev!$V$5:$V$605,"Receita",Fev!$G$5:$G$605,CReceber!$D342,Fev!$L$5:$L$605,"Não Pago")</f>
        <v>0</v>
      </c>
      <c r="G342" s="49">
        <f>SUMIFS(Mar!$J$5:$J$605,Mar!$V$5:$V$605,"Receita",Mar!$G$5:$G$605,CReceber!$D337,Mar!$L$5:$L$605,"Não Pago")</f>
        <v>0</v>
      </c>
      <c r="H342" s="49">
        <f>SUMIFS(Abr!$J$5:$J$605,Abr!$V$5:$V$605,"Receita",Abr!$G$5:$G$605,CReceber!$D342,Abr!$L$5:$L$605,"Não Pago")</f>
        <v>0</v>
      </c>
      <c r="I342" s="49">
        <f>SUMIFS(Mai!$J$5:$J$605,Mai!$V$5:$V$605,"Receita",Mai!$G$5:$G$605,CReceber!$D342,Mai!$L$5:$L$605,"Não Pago")</f>
        <v>0</v>
      </c>
      <c r="J342" s="49">
        <f>SUMIFS(Jun!$J$5:$J$605,Jun!$V$5:$V$605,"Receita",Jun!$G$5:$G$605,CReceber!$D342,Jun!$L$5:$L$605,"Não Pago")</f>
        <v>0</v>
      </c>
      <c r="K342" s="49">
        <f>SUMIFS(Jul!$J$5:$J$605,Jul!$V$5:$V$605,"Receita",Jul!$G$5:$G$605,CReceber!$D342,Jul!$L$5:$L$605,"Não Pago")</f>
        <v>0</v>
      </c>
      <c r="L342" s="49">
        <f>SUMIFS(Ago!$J$5:$J$596,Ago!$V$5:$V$596,"Receita",Ago!$G$5:$G$596,CReceber!$D342,Ago!$L$5:$L$596,"Não Pago")</f>
        <v>0</v>
      </c>
      <c r="M342" s="49">
        <f>SUMIFS(Set!$J$5:$J$605,Set!$V$5:$V$605,"Receita",Set!$G$5:$G$605,CReceber!$D342,Set!$L$5:$L$605,"Não Pago")</f>
        <v>0</v>
      </c>
      <c r="N342" s="49">
        <f>SUMIFS(Out!$J$5:$J$605,Out!$V$5:$V$605,"Receita",Out!$G$5:$G$605,CReceber!$D342,Out!$L$5:$L$605,"Não Pago")</f>
        <v>0</v>
      </c>
      <c r="O342" s="49">
        <f>SUMIFS(Nov!$J$5:$J$605,Nov!$V$5:$V$605,"Receita",Nov!$G$5:$G$605,CReceber!$D342,Nov!$L$5:$L$605,"Não Pago")</f>
        <v>0</v>
      </c>
      <c r="P342" s="49">
        <f>SUMIFS(Dez!$J$5:$J$605,Dez!$V$5:$V$605,"Receita",Dez!$G$5:$G$605,CReceber!$D342,Dez!$L$5:$L$605,"Não Pago")</f>
        <v>0</v>
      </c>
      <c r="Q342" s="46">
        <f t="shared" si="11"/>
        <v>0</v>
      </c>
    </row>
    <row r="343" spans="3:17" ht="25.5" customHeight="1" thickTop="1" thickBot="1" x14ac:dyDescent="0.3">
      <c r="C343" s="34">
        <f>'PC Receitas'!O35</f>
        <v>9999</v>
      </c>
      <c r="D343" s="35" t="str">
        <f>VLOOKUP(C343,'PC Receitas'!$K$4:$L$105,2,FALSE)</f>
        <v>-</v>
      </c>
      <c r="E343" s="49">
        <f>SUMIFS(Jan!$J$5:$J$586,Jan!$V$5:$V$586,"Receita",Jan!$G$5:$G$586,CReceber!$D343,Jan!$L$5:$L$586,"Não Pago")</f>
        <v>0</v>
      </c>
      <c r="F343" s="49">
        <f>SUMIFS(Fev!$J$5:$J$605,Fev!$V$5:$V$605,"Receita",Fev!$G$5:$G$605,CReceber!$D343,Fev!$L$5:$L$605,"Não Pago")</f>
        <v>0</v>
      </c>
      <c r="G343" s="49">
        <f>SUMIFS(Mar!$J$5:$J$605,Mar!$V$5:$V$605,"Receita",Mar!$G$5:$G$605,CReceber!$D338,Mar!$L$5:$L$605,"Não Pago")</f>
        <v>0</v>
      </c>
      <c r="H343" s="49">
        <f>SUMIFS(Abr!$J$5:$J$605,Abr!$V$5:$V$605,"Receita",Abr!$G$5:$G$605,CReceber!$D343,Abr!$L$5:$L$605,"Não Pago")</f>
        <v>0</v>
      </c>
      <c r="I343" s="49">
        <f>SUMIFS(Mai!$J$5:$J$605,Mai!$V$5:$V$605,"Receita",Mai!$G$5:$G$605,CReceber!$D343,Mai!$L$5:$L$605,"Não Pago")</f>
        <v>0</v>
      </c>
      <c r="J343" s="49">
        <f>SUMIFS(Jun!$J$5:$J$605,Jun!$V$5:$V$605,"Receita",Jun!$G$5:$G$605,CReceber!$D343,Jun!$L$5:$L$605,"Não Pago")</f>
        <v>0</v>
      </c>
      <c r="K343" s="49">
        <f>SUMIFS(Jul!$J$5:$J$605,Jul!$V$5:$V$605,"Receita",Jul!$G$5:$G$605,CReceber!$D343,Jul!$L$5:$L$605,"Não Pago")</f>
        <v>0</v>
      </c>
      <c r="L343" s="49">
        <f>SUMIFS(Ago!$J$5:$J$596,Ago!$V$5:$V$596,"Receita",Ago!$G$5:$G$596,CReceber!$D343,Ago!$L$5:$L$596,"Não Pago")</f>
        <v>0</v>
      </c>
      <c r="M343" s="49">
        <f>SUMIFS(Set!$J$5:$J$605,Set!$V$5:$V$605,"Receita",Set!$G$5:$G$605,CReceber!$D343,Set!$L$5:$L$605,"Não Pago")</f>
        <v>0</v>
      </c>
      <c r="N343" s="49">
        <f>SUMIFS(Out!$J$5:$J$605,Out!$V$5:$V$605,"Receita",Out!$G$5:$G$605,CReceber!$D343,Out!$L$5:$L$605,"Não Pago")</f>
        <v>0</v>
      </c>
      <c r="O343" s="49">
        <f>SUMIFS(Nov!$J$5:$J$605,Nov!$V$5:$V$605,"Receita",Nov!$G$5:$G$605,CReceber!$D343,Nov!$L$5:$L$605,"Não Pago")</f>
        <v>0</v>
      </c>
      <c r="P343" s="49">
        <f>SUMIFS(Dez!$J$5:$J$605,Dez!$V$5:$V$605,"Receita",Dez!$G$5:$G$605,CReceber!$D343,Dez!$L$5:$L$605,"Não Pago")</f>
        <v>0</v>
      </c>
      <c r="Q343" s="46">
        <f t="shared" si="11"/>
        <v>0</v>
      </c>
    </row>
    <row r="344" spans="3:17" ht="25.5" customHeight="1" thickTop="1" thickBot="1" x14ac:dyDescent="0.3">
      <c r="C344" s="34">
        <f>'PC Receitas'!O36</f>
        <v>9999</v>
      </c>
      <c r="D344" s="35" t="str">
        <f>VLOOKUP(C344,'PC Receitas'!$K$4:$L$105,2,FALSE)</f>
        <v>-</v>
      </c>
      <c r="E344" s="49">
        <f>SUMIFS(Jan!$J$5:$J$586,Jan!$V$5:$V$586,"Receita",Jan!$G$5:$G$586,CReceber!$D344,Jan!$L$5:$L$586,"Não Pago")</f>
        <v>0</v>
      </c>
      <c r="F344" s="49">
        <f>SUMIFS(Fev!$J$5:$J$605,Fev!$V$5:$V$605,"Receita",Fev!$G$5:$G$605,CReceber!$D344,Fev!$L$5:$L$605,"Não Pago")</f>
        <v>0</v>
      </c>
      <c r="G344" s="49">
        <f>SUMIFS(Mar!$J$5:$J$605,Mar!$V$5:$V$605,"Receita",Mar!$G$5:$G$605,CReceber!$D339,Mar!$L$5:$L$605,"Não Pago")</f>
        <v>0</v>
      </c>
      <c r="H344" s="49">
        <f>SUMIFS(Abr!$J$5:$J$605,Abr!$V$5:$V$605,"Receita",Abr!$G$5:$G$605,CReceber!$D344,Abr!$L$5:$L$605,"Não Pago")</f>
        <v>0</v>
      </c>
      <c r="I344" s="49">
        <f>SUMIFS(Mai!$J$5:$J$605,Mai!$V$5:$V$605,"Receita",Mai!$G$5:$G$605,CReceber!$D344,Mai!$L$5:$L$605,"Não Pago")</f>
        <v>0</v>
      </c>
      <c r="J344" s="49">
        <f>SUMIFS(Jun!$J$5:$J$605,Jun!$V$5:$V$605,"Receita",Jun!$G$5:$G$605,CReceber!$D344,Jun!$L$5:$L$605,"Não Pago")</f>
        <v>0</v>
      </c>
      <c r="K344" s="49">
        <f>SUMIFS(Jul!$J$5:$J$605,Jul!$V$5:$V$605,"Receita",Jul!$G$5:$G$605,CReceber!$D344,Jul!$L$5:$L$605,"Não Pago")</f>
        <v>0</v>
      </c>
      <c r="L344" s="49">
        <f>SUMIFS(Ago!$J$5:$J$596,Ago!$V$5:$V$596,"Receita",Ago!$G$5:$G$596,CReceber!$D344,Ago!$L$5:$L$596,"Não Pago")</f>
        <v>0</v>
      </c>
      <c r="M344" s="49">
        <f>SUMIFS(Set!$J$5:$J$605,Set!$V$5:$V$605,"Receita",Set!$G$5:$G$605,CReceber!$D344,Set!$L$5:$L$605,"Não Pago")</f>
        <v>0</v>
      </c>
      <c r="N344" s="49">
        <f>SUMIFS(Out!$J$5:$J$605,Out!$V$5:$V$605,"Receita",Out!$G$5:$G$605,CReceber!$D344,Out!$L$5:$L$605,"Não Pago")</f>
        <v>0</v>
      </c>
      <c r="O344" s="49">
        <f>SUMIFS(Nov!$J$5:$J$605,Nov!$V$5:$V$605,"Receita",Nov!$G$5:$G$605,CReceber!$D344,Nov!$L$5:$L$605,"Não Pago")</f>
        <v>0</v>
      </c>
      <c r="P344" s="49">
        <f>SUMIFS(Dez!$J$5:$J$605,Dez!$V$5:$V$605,"Receita",Dez!$G$5:$G$605,CReceber!$D344,Dez!$L$5:$L$605,"Não Pago")</f>
        <v>0</v>
      </c>
      <c r="Q344" s="46">
        <f t="shared" si="11"/>
        <v>0</v>
      </c>
    </row>
    <row r="345" spans="3:17" ht="25.5" customHeight="1" thickTop="1" thickBot="1" x14ac:dyDescent="0.3">
      <c r="C345" s="34">
        <f>'PC Receitas'!O37</f>
        <v>9999</v>
      </c>
      <c r="D345" s="35" t="str">
        <f>VLOOKUP(C345,'PC Receitas'!$K$4:$L$105,2,FALSE)</f>
        <v>-</v>
      </c>
      <c r="E345" s="49">
        <f>SUMIFS(Jan!$J$5:$J$586,Jan!$V$5:$V$586,"Receita",Jan!$G$5:$G$586,CReceber!$D345,Jan!$L$5:$L$586,"Não Pago")</f>
        <v>0</v>
      </c>
      <c r="F345" s="49">
        <f>SUMIFS(Fev!$J$5:$J$605,Fev!$V$5:$V$605,"Receita",Fev!$G$5:$G$605,CReceber!$D345,Fev!$L$5:$L$605,"Não Pago")</f>
        <v>0</v>
      </c>
      <c r="G345" s="49">
        <f>SUMIFS(Mar!$J$5:$J$605,Mar!$V$5:$V$605,"Receita",Mar!$G$5:$G$605,CReceber!$D340,Mar!$L$5:$L$605,"Não Pago")</f>
        <v>0</v>
      </c>
      <c r="H345" s="49">
        <f>SUMIFS(Abr!$J$5:$J$605,Abr!$V$5:$V$605,"Receita",Abr!$G$5:$G$605,CReceber!$D345,Abr!$L$5:$L$605,"Não Pago")</f>
        <v>0</v>
      </c>
      <c r="I345" s="49">
        <f>SUMIFS(Mai!$J$5:$J$605,Mai!$V$5:$V$605,"Receita",Mai!$G$5:$G$605,CReceber!$D345,Mai!$L$5:$L$605,"Não Pago")</f>
        <v>0</v>
      </c>
      <c r="J345" s="49">
        <f>SUMIFS(Jun!$J$5:$J$605,Jun!$V$5:$V$605,"Receita",Jun!$G$5:$G$605,CReceber!$D345,Jun!$L$5:$L$605,"Não Pago")</f>
        <v>0</v>
      </c>
      <c r="K345" s="49">
        <f>SUMIFS(Jul!$J$5:$J$605,Jul!$V$5:$V$605,"Receita",Jul!$G$5:$G$605,CReceber!$D345,Jul!$L$5:$L$605,"Não Pago")</f>
        <v>0</v>
      </c>
      <c r="L345" s="49">
        <f>SUMIFS(Ago!$J$5:$J$596,Ago!$V$5:$V$596,"Receita",Ago!$G$5:$G$596,CReceber!$D345,Ago!$L$5:$L$596,"Não Pago")</f>
        <v>0</v>
      </c>
      <c r="M345" s="49">
        <f>SUMIFS(Set!$J$5:$J$605,Set!$V$5:$V$605,"Receita",Set!$G$5:$G$605,CReceber!$D345,Set!$L$5:$L$605,"Não Pago")</f>
        <v>0</v>
      </c>
      <c r="N345" s="49">
        <f>SUMIFS(Out!$J$5:$J$605,Out!$V$5:$V$605,"Receita",Out!$G$5:$G$605,CReceber!$D345,Out!$L$5:$L$605,"Não Pago")</f>
        <v>0</v>
      </c>
      <c r="O345" s="49">
        <f>SUMIFS(Nov!$J$5:$J$605,Nov!$V$5:$V$605,"Receita",Nov!$G$5:$G$605,CReceber!$D345,Nov!$L$5:$L$605,"Não Pago")</f>
        <v>0</v>
      </c>
      <c r="P345" s="49">
        <f>SUMIFS(Dez!$J$5:$J$605,Dez!$V$5:$V$605,"Receita",Dez!$G$5:$G$605,CReceber!$D345,Dez!$L$5:$L$605,"Não Pago")</f>
        <v>0</v>
      </c>
      <c r="Q345" s="46">
        <f t="shared" si="11"/>
        <v>0</v>
      </c>
    </row>
    <row r="346" spans="3:17" ht="25.5" customHeight="1" thickTop="1" thickBot="1" x14ac:dyDescent="0.3">
      <c r="C346" s="34">
        <f>'PC Receitas'!O38</f>
        <v>9999</v>
      </c>
      <c r="D346" s="35" t="str">
        <f>VLOOKUP(C346,'PC Receitas'!$K$4:$L$105,2,FALSE)</f>
        <v>-</v>
      </c>
      <c r="E346" s="49">
        <f>SUMIFS(Jan!$J$5:$J$586,Jan!$V$5:$V$586,"Receita",Jan!$G$5:$G$586,CReceber!$D346,Jan!$L$5:$L$586,"Não Pago")</f>
        <v>0</v>
      </c>
      <c r="F346" s="49">
        <f>SUMIFS(Fev!$J$5:$J$605,Fev!$V$5:$V$605,"Receita",Fev!$G$5:$G$605,CReceber!$D346,Fev!$L$5:$L$605,"Não Pago")</f>
        <v>0</v>
      </c>
      <c r="G346" s="49">
        <f>SUMIFS(Mar!$J$5:$J$605,Mar!$V$5:$V$605,"Receita",Mar!$G$5:$G$605,CReceber!$D341,Mar!$L$5:$L$605,"Não Pago")</f>
        <v>0</v>
      </c>
      <c r="H346" s="49">
        <f>SUMIFS(Abr!$J$5:$J$605,Abr!$V$5:$V$605,"Receita",Abr!$G$5:$G$605,CReceber!$D346,Abr!$L$5:$L$605,"Não Pago")</f>
        <v>0</v>
      </c>
      <c r="I346" s="49">
        <f>SUMIFS(Mai!$J$5:$J$605,Mai!$V$5:$V$605,"Receita",Mai!$G$5:$G$605,CReceber!$D346,Mai!$L$5:$L$605,"Não Pago")</f>
        <v>0</v>
      </c>
      <c r="J346" s="49">
        <f>SUMIFS(Jun!$J$5:$J$605,Jun!$V$5:$V$605,"Receita",Jun!$G$5:$G$605,CReceber!$D346,Jun!$L$5:$L$605,"Não Pago")</f>
        <v>0</v>
      </c>
      <c r="K346" s="49">
        <f>SUMIFS(Jul!$J$5:$J$605,Jul!$V$5:$V$605,"Receita",Jul!$G$5:$G$605,CReceber!$D346,Jul!$L$5:$L$605,"Não Pago")</f>
        <v>0</v>
      </c>
      <c r="L346" s="49">
        <f>SUMIFS(Ago!$J$5:$J$596,Ago!$V$5:$V$596,"Receita",Ago!$G$5:$G$596,CReceber!$D346,Ago!$L$5:$L$596,"Não Pago")</f>
        <v>0</v>
      </c>
      <c r="M346" s="49">
        <f>SUMIFS(Set!$J$5:$J$605,Set!$V$5:$V$605,"Receita",Set!$G$5:$G$605,CReceber!$D346,Set!$L$5:$L$605,"Não Pago")</f>
        <v>0</v>
      </c>
      <c r="N346" s="49">
        <f>SUMIFS(Out!$J$5:$J$605,Out!$V$5:$V$605,"Receita",Out!$G$5:$G$605,CReceber!$D346,Out!$L$5:$L$605,"Não Pago")</f>
        <v>0</v>
      </c>
      <c r="O346" s="49">
        <f>SUMIFS(Nov!$J$5:$J$605,Nov!$V$5:$V$605,"Receita",Nov!$G$5:$G$605,CReceber!$D346,Nov!$L$5:$L$605,"Não Pago")</f>
        <v>0</v>
      </c>
      <c r="P346" s="49">
        <f>SUMIFS(Dez!$J$5:$J$605,Dez!$V$5:$V$605,"Receita",Dez!$G$5:$G$605,CReceber!$D346,Dez!$L$5:$L$605,"Não Pago")</f>
        <v>0</v>
      </c>
      <c r="Q346" s="46">
        <f t="shared" si="11"/>
        <v>0</v>
      </c>
    </row>
    <row r="347" spans="3:17" ht="25.5" customHeight="1" thickTop="1" thickBot="1" x14ac:dyDescent="0.3">
      <c r="C347" s="34">
        <f>'PC Receitas'!O39</f>
        <v>9999</v>
      </c>
      <c r="D347" s="35" t="str">
        <f>VLOOKUP(C347,'PC Receitas'!$K$4:$L$105,2,FALSE)</f>
        <v>-</v>
      </c>
      <c r="E347" s="49">
        <f>SUMIFS(Jan!$J$5:$J$586,Jan!$V$5:$V$586,"Receita",Jan!$G$5:$G$586,CReceber!$D347,Jan!$L$5:$L$586,"Não Pago")</f>
        <v>0</v>
      </c>
      <c r="F347" s="49">
        <f>SUMIFS(Fev!$J$5:$J$605,Fev!$V$5:$V$605,"Receita",Fev!$G$5:$G$605,CReceber!$D347,Fev!$L$5:$L$605,"Não Pago")</f>
        <v>0</v>
      </c>
      <c r="G347" s="49">
        <f>SUMIFS(Mar!$J$5:$J$605,Mar!$V$5:$V$605,"Receita",Mar!$G$5:$G$605,CReceber!$D342,Mar!$L$5:$L$605,"Não Pago")</f>
        <v>0</v>
      </c>
      <c r="H347" s="49">
        <f>SUMIFS(Abr!$J$5:$J$605,Abr!$V$5:$V$605,"Receita",Abr!$G$5:$G$605,CReceber!$D347,Abr!$L$5:$L$605,"Não Pago")</f>
        <v>0</v>
      </c>
      <c r="I347" s="49">
        <f>SUMIFS(Mai!$J$5:$J$605,Mai!$V$5:$V$605,"Receita",Mai!$G$5:$G$605,CReceber!$D347,Mai!$L$5:$L$605,"Não Pago")</f>
        <v>0</v>
      </c>
      <c r="J347" s="49">
        <f>SUMIFS(Jun!$J$5:$J$605,Jun!$V$5:$V$605,"Receita",Jun!$G$5:$G$605,CReceber!$D347,Jun!$L$5:$L$605,"Não Pago")</f>
        <v>0</v>
      </c>
      <c r="K347" s="49">
        <f>SUMIFS(Jul!$J$5:$J$605,Jul!$V$5:$V$605,"Receita",Jul!$G$5:$G$605,CReceber!$D347,Jul!$L$5:$L$605,"Não Pago")</f>
        <v>0</v>
      </c>
      <c r="L347" s="49">
        <f>SUMIFS(Ago!$J$5:$J$596,Ago!$V$5:$V$596,"Receita",Ago!$G$5:$G$596,CReceber!$D347,Ago!$L$5:$L$596,"Não Pago")</f>
        <v>0</v>
      </c>
      <c r="M347" s="49">
        <f>SUMIFS(Set!$J$5:$J$605,Set!$V$5:$V$605,"Receita",Set!$G$5:$G$605,CReceber!$D347,Set!$L$5:$L$605,"Não Pago")</f>
        <v>0</v>
      </c>
      <c r="N347" s="49">
        <f>SUMIFS(Out!$J$5:$J$605,Out!$V$5:$V$605,"Receita",Out!$G$5:$G$605,CReceber!$D347,Out!$L$5:$L$605,"Não Pago")</f>
        <v>0</v>
      </c>
      <c r="O347" s="49">
        <f>SUMIFS(Nov!$J$5:$J$605,Nov!$V$5:$V$605,"Receita",Nov!$G$5:$G$605,CReceber!$D347,Nov!$L$5:$L$605,"Não Pago")</f>
        <v>0</v>
      </c>
      <c r="P347" s="49">
        <f>SUMIFS(Dez!$J$5:$J$605,Dez!$V$5:$V$605,"Receita",Dez!$G$5:$G$605,CReceber!$D347,Dez!$L$5:$L$605,"Não Pago")</f>
        <v>0</v>
      </c>
      <c r="Q347" s="46">
        <f t="shared" si="11"/>
        <v>0</v>
      </c>
    </row>
    <row r="348" spans="3:17" ht="25.5" customHeight="1" thickTop="1" thickBot="1" x14ac:dyDescent="0.3">
      <c r="C348" s="34">
        <f>'PC Receitas'!O40</f>
        <v>9999</v>
      </c>
      <c r="D348" s="35" t="str">
        <f>VLOOKUP(C348,'PC Receitas'!$K$4:$L$105,2,FALSE)</f>
        <v>-</v>
      </c>
      <c r="E348" s="49">
        <f>SUMIFS(Jan!$J$5:$J$586,Jan!$V$5:$V$586,"Receita",Jan!$G$5:$G$586,CReceber!$D348,Jan!$L$5:$L$586,"Não Pago")</f>
        <v>0</v>
      </c>
      <c r="F348" s="49">
        <f>SUMIFS(Fev!$J$5:$J$605,Fev!$V$5:$V$605,"Receita",Fev!$G$5:$G$605,CReceber!$D348,Fev!$L$5:$L$605,"Não Pago")</f>
        <v>0</v>
      </c>
      <c r="G348" s="49">
        <f>SUMIFS(Mar!$J$5:$J$605,Mar!$V$5:$V$605,"Receita",Mar!$G$5:$G$605,CReceber!$D343,Mar!$L$5:$L$605,"Não Pago")</f>
        <v>0</v>
      </c>
      <c r="H348" s="49">
        <f>SUMIFS(Abr!$J$5:$J$605,Abr!$V$5:$V$605,"Receita",Abr!$G$5:$G$605,CReceber!$D348,Abr!$L$5:$L$605,"Não Pago")</f>
        <v>0</v>
      </c>
      <c r="I348" s="49">
        <f>SUMIFS(Mai!$J$5:$J$605,Mai!$V$5:$V$605,"Receita",Mai!$G$5:$G$605,CReceber!$D348,Mai!$L$5:$L$605,"Não Pago")</f>
        <v>0</v>
      </c>
      <c r="J348" s="49">
        <f>SUMIFS(Jun!$J$5:$J$605,Jun!$V$5:$V$605,"Receita",Jun!$G$5:$G$605,CReceber!$D348,Jun!$L$5:$L$605,"Não Pago")</f>
        <v>0</v>
      </c>
      <c r="K348" s="49">
        <f>SUMIFS(Jul!$J$5:$J$605,Jul!$V$5:$V$605,"Receita",Jul!$G$5:$G$605,CReceber!$D348,Jul!$L$5:$L$605,"Não Pago")</f>
        <v>0</v>
      </c>
      <c r="L348" s="49">
        <f>SUMIFS(Ago!$J$5:$J$596,Ago!$V$5:$V$596,"Receita",Ago!$G$5:$G$596,CReceber!$D348,Ago!$L$5:$L$596,"Não Pago")</f>
        <v>0</v>
      </c>
      <c r="M348" s="49">
        <f>SUMIFS(Set!$J$5:$J$605,Set!$V$5:$V$605,"Receita",Set!$G$5:$G$605,CReceber!$D348,Set!$L$5:$L$605,"Não Pago")</f>
        <v>0</v>
      </c>
      <c r="N348" s="49">
        <f>SUMIFS(Out!$J$5:$J$605,Out!$V$5:$V$605,"Receita",Out!$G$5:$G$605,CReceber!$D348,Out!$L$5:$L$605,"Não Pago")</f>
        <v>0</v>
      </c>
      <c r="O348" s="49">
        <f>SUMIFS(Nov!$J$5:$J$605,Nov!$V$5:$V$605,"Receita",Nov!$G$5:$G$605,CReceber!$D348,Nov!$L$5:$L$605,"Não Pago")</f>
        <v>0</v>
      </c>
      <c r="P348" s="49">
        <f>SUMIFS(Dez!$J$5:$J$605,Dez!$V$5:$V$605,"Receita",Dez!$G$5:$G$605,CReceber!$D348,Dez!$L$5:$L$605,"Não Pago")</f>
        <v>0</v>
      </c>
      <c r="Q348" s="46">
        <f t="shared" si="11"/>
        <v>0</v>
      </c>
    </row>
    <row r="349" spans="3:17" ht="25.5" customHeight="1" thickTop="1" thickBot="1" x14ac:dyDescent="0.3">
      <c r="C349" s="34">
        <f>'PC Receitas'!O41</f>
        <v>9999</v>
      </c>
      <c r="D349" s="35" t="str">
        <f>VLOOKUP(C349,'PC Receitas'!$K$4:$L$105,2,FALSE)</f>
        <v>-</v>
      </c>
      <c r="E349" s="49">
        <f>SUMIFS(Jan!$J$5:$J$586,Jan!$V$5:$V$586,"Receita",Jan!$G$5:$G$586,CReceber!$D349,Jan!$L$5:$L$586,"Não Pago")</f>
        <v>0</v>
      </c>
      <c r="F349" s="49">
        <f>SUMIFS(Fev!$J$5:$J$605,Fev!$V$5:$V$605,"Receita",Fev!$G$5:$G$605,CReceber!$D349,Fev!$L$5:$L$605,"Não Pago")</f>
        <v>0</v>
      </c>
      <c r="G349" s="49">
        <f>SUMIFS(Mar!$J$5:$J$605,Mar!$V$5:$V$605,"Receita",Mar!$G$5:$G$605,CReceber!$D344,Mar!$L$5:$L$605,"Não Pago")</f>
        <v>0</v>
      </c>
      <c r="H349" s="49">
        <f>SUMIFS(Abr!$J$5:$J$605,Abr!$V$5:$V$605,"Receita",Abr!$G$5:$G$605,CReceber!$D349,Abr!$L$5:$L$605,"Não Pago")</f>
        <v>0</v>
      </c>
      <c r="I349" s="49">
        <f>SUMIFS(Mai!$J$5:$J$605,Mai!$V$5:$V$605,"Receita",Mai!$G$5:$G$605,CReceber!$D349,Mai!$L$5:$L$605,"Não Pago")</f>
        <v>0</v>
      </c>
      <c r="J349" s="49">
        <f>SUMIFS(Jun!$J$5:$J$605,Jun!$V$5:$V$605,"Receita",Jun!$G$5:$G$605,CReceber!$D349,Jun!$L$5:$L$605,"Não Pago")</f>
        <v>0</v>
      </c>
      <c r="K349" s="49">
        <f>SUMIFS(Jul!$J$5:$J$605,Jul!$V$5:$V$605,"Receita",Jul!$G$5:$G$605,CReceber!$D349,Jul!$L$5:$L$605,"Não Pago")</f>
        <v>0</v>
      </c>
      <c r="L349" s="49">
        <f>SUMIFS(Ago!$J$5:$J$596,Ago!$V$5:$V$596,"Receita",Ago!$G$5:$G$596,CReceber!$D349,Ago!$L$5:$L$596,"Não Pago")</f>
        <v>0</v>
      </c>
      <c r="M349" s="49">
        <f>SUMIFS(Set!$J$5:$J$605,Set!$V$5:$V$605,"Receita",Set!$G$5:$G$605,CReceber!$D349,Set!$L$5:$L$605,"Não Pago")</f>
        <v>0</v>
      </c>
      <c r="N349" s="49">
        <f>SUMIFS(Out!$J$5:$J$605,Out!$V$5:$V$605,"Receita",Out!$G$5:$G$605,CReceber!$D349,Out!$L$5:$L$605,"Não Pago")</f>
        <v>0</v>
      </c>
      <c r="O349" s="49">
        <f>SUMIFS(Nov!$J$5:$J$605,Nov!$V$5:$V$605,"Receita",Nov!$G$5:$G$605,CReceber!$D349,Nov!$L$5:$L$605,"Não Pago")</f>
        <v>0</v>
      </c>
      <c r="P349" s="49">
        <f>SUMIFS(Dez!$J$5:$J$605,Dez!$V$5:$V$605,"Receita",Dez!$G$5:$G$605,CReceber!$D349,Dez!$L$5:$L$605,"Não Pago")</f>
        <v>0</v>
      </c>
      <c r="Q349" s="46">
        <f t="shared" si="11"/>
        <v>0</v>
      </c>
    </row>
    <row r="350" spans="3:17" ht="25.5" customHeight="1" thickTop="1" thickBot="1" x14ac:dyDescent="0.3">
      <c r="C350" s="34">
        <f>'PC Receitas'!O42</f>
        <v>9999</v>
      </c>
      <c r="D350" s="35" t="str">
        <f>VLOOKUP(C350,'PC Receitas'!$K$4:$L$105,2,FALSE)</f>
        <v>-</v>
      </c>
      <c r="E350" s="49">
        <f>SUMIFS(Jan!$J$5:$J$586,Jan!$V$5:$V$586,"Receita",Jan!$G$5:$G$586,CReceber!$D350,Jan!$L$5:$L$586,"Não Pago")</f>
        <v>0</v>
      </c>
      <c r="F350" s="49">
        <f>SUMIFS(Fev!$J$5:$J$605,Fev!$V$5:$V$605,"Receita",Fev!$G$5:$G$605,CReceber!$D350,Fev!$L$5:$L$605,"Não Pago")</f>
        <v>0</v>
      </c>
      <c r="G350" s="49">
        <f>SUMIFS(Mar!$J$5:$J$605,Mar!$V$5:$V$605,"Receita",Mar!$G$5:$G$605,CReceber!$D345,Mar!$L$5:$L$605,"Não Pago")</f>
        <v>0</v>
      </c>
      <c r="H350" s="49">
        <f>SUMIFS(Abr!$J$5:$J$605,Abr!$V$5:$V$605,"Receita",Abr!$G$5:$G$605,CReceber!$D350,Abr!$L$5:$L$605,"Não Pago")</f>
        <v>0</v>
      </c>
      <c r="I350" s="49">
        <f>SUMIFS(Mai!$J$5:$J$605,Mai!$V$5:$V$605,"Receita",Mai!$G$5:$G$605,CReceber!$D350,Mai!$L$5:$L$605,"Não Pago")</f>
        <v>0</v>
      </c>
      <c r="J350" s="49">
        <f>SUMIFS(Jun!$J$5:$J$605,Jun!$V$5:$V$605,"Receita",Jun!$G$5:$G$605,CReceber!$D350,Jun!$L$5:$L$605,"Não Pago")</f>
        <v>0</v>
      </c>
      <c r="K350" s="49">
        <f>SUMIFS(Jul!$J$5:$J$605,Jul!$V$5:$V$605,"Receita",Jul!$G$5:$G$605,CReceber!$D350,Jul!$L$5:$L$605,"Não Pago")</f>
        <v>0</v>
      </c>
      <c r="L350" s="49">
        <f>SUMIFS(Ago!$J$5:$J$596,Ago!$V$5:$V$596,"Receita",Ago!$G$5:$G$596,CReceber!$D350,Ago!$L$5:$L$596,"Não Pago")</f>
        <v>0</v>
      </c>
      <c r="M350" s="49">
        <f>SUMIFS(Set!$J$5:$J$605,Set!$V$5:$V$605,"Receita",Set!$G$5:$G$605,CReceber!$D350,Set!$L$5:$L$605,"Não Pago")</f>
        <v>0</v>
      </c>
      <c r="N350" s="49">
        <f>SUMIFS(Out!$J$5:$J$605,Out!$V$5:$V$605,"Receita",Out!$G$5:$G$605,CReceber!$D350,Out!$L$5:$L$605,"Não Pago")</f>
        <v>0</v>
      </c>
      <c r="O350" s="49">
        <f>SUMIFS(Nov!$J$5:$J$605,Nov!$V$5:$V$605,"Receita",Nov!$G$5:$G$605,CReceber!$D350,Nov!$L$5:$L$605,"Não Pago")</f>
        <v>0</v>
      </c>
      <c r="P350" s="49">
        <f>SUMIFS(Dez!$J$5:$J$605,Dez!$V$5:$V$605,"Receita",Dez!$G$5:$G$605,CReceber!$D350,Dez!$L$5:$L$605,"Não Pago")</f>
        <v>0</v>
      </c>
      <c r="Q350" s="46">
        <f t="shared" si="11"/>
        <v>0</v>
      </c>
    </row>
    <row r="351" spans="3:17" ht="25.5" customHeight="1" thickTop="1" thickBot="1" x14ac:dyDescent="0.3">
      <c r="C351" s="34">
        <f>'PC Receitas'!O43</f>
        <v>9999</v>
      </c>
      <c r="D351" s="35" t="str">
        <f>VLOOKUP(C351,'PC Receitas'!$K$4:$L$105,2,FALSE)</f>
        <v>-</v>
      </c>
      <c r="E351" s="49">
        <f>SUMIFS(Jan!$J$5:$J$586,Jan!$V$5:$V$586,"Receita",Jan!$G$5:$G$586,CReceber!$D351,Jan!$L$5:$L$586,"Não Pago")</f>
        <v>0</v>
      </c>
      <c r="F351" s="49">
        <f>SUMIFS(Fev!$J$5:$J$605,Fev!$V$5:$V$605,"Receita",Fev!$G$5:$G$605,CReceber!$D351,Fev!$L$5:$L$605,"Não Pago")</f>
        <v>0</v>
      </c>
      <c r="G351" s="49">
        <f>SUMIFS(Mar!$J$5:$J$605,Mar!$V$5:$V$605,"Receita",Mar!$G$5:$G$605,CReceber!$D346,Mar!$L$5:$L$605,"Não Pago")</f>
        <v>0</v>
      </c>
      <c r="H351" s="49">
        <f>SUMIFS(Abr!$J$5:$J$605,Abr!$V$5:$V$605,"Receita",Abr!$G$5:$G$605,CReceber!$D351,Abr!$L$5:$L$605,"Não Pago")</f>
        <v>0</v>
      </c>
      <c r="I351" s="49">
        <f>SUMIFS(Mai!$J$5:$J$605,Mai!$V$5:$V$605,"Receita",Mai!$G$5:$G$605,CReceber!$D351,Mai!$L$5:$L$605,"Não Pago")</f>
        <v>0</v>
      </c>
      <c r="J351" s="49">
        <f>SUMIFS(Jun!$J$5:$J$605,Jun!$V$5:$V$605,"Receita",Jun!$G$5:$G$605,CReceber!$D351,Jun!$L$5:$L$605,"Não Pago")</f>
        <v>0</v>
      </c>
      <c r="K351" s="49">
        <f>SUMIFS(Jul!$J$5:$J$605,Jul!$V$5:$V$605,"Receita",Jul!$G$5:$G$605,CReceber!$D351,Jul!$L$5:$L$605,"Não Pago")</f>
        <v>0</v>
      </c>
      <c r="L351" s="49">
        <f>SUMIFS(Ago!$J$5:$J$596,Ago!$V$5:$V$596,"Receita",Ago!$G$5:$G$596,CReceber!$D351,Ago!$L$5:$L$596,"Não Pago")</f>
        <v>0</v>
      </c>
      <c r="M351" s="49">
        <f>SUMIFS(Set!$J$5:$J$605,Set!$V$5:$V$605,"Receita",Set!$G$5:$G$605,CReceber!$D351,Set!$L$5:$L$605,"Não Pago")</f>
        <v>0</v>
      </c>
      <c r="N351" s="49">
        <f>SUMIFS(Out!$J$5:$J$605,Out!$V$5:$V$605,"Receita",Out!$G$5:$G$605,CReceber!$D351,Out!$L$5:$L$605,"Não Pago")</f>
        <v>0</v>
      </c>
      <c r="O351" s="49">
        <f>SUMIFS(Nov!$J$5:$J$605,Nov!$V$5:$V$605,"Receita",Nov!$G$5:$G$605,CReceber!$D351,Nov!$L$5:$L$605,"Não Pago")</f>
        <v>0</v>
      </c>
      <c r="P351" s="49">
        <f>SUMIFS(Dez!$J$5:$J$605,Dez!$V$5:$V$605,"Receita",Dez!$G$5:$G$605,CReceber!$D351,Dez!$L$5:$L$605,"Não Pago")</f>
        <v>0</v>
      </c>
      <c r="Q351" s="46">
        <f t="shared" si="11"/>
        <v>0</v>
      </c>
    </row>
    <row r="352" spans="3:17" ht="25.5" customHeight="1" thickTop="1" thickBot="1" x14ac:dyDescent="0.3">
      <c r="C352" s="34">
        <f>'PC Receitas'!O44</f>
        <v>9999</v>
      </c>
      <c r="D352" s="35" t="str">
        <f>VLOOKUP(C352,'PC Receitas'!$K$4:$L$105,2,FALSE)</f>
        <v>-</v>
      </c>
      <c r="E352" s="49">
        <f>SUMIFS(Jan!$J$5:$J$586,Jan!$V$5:$V$586,"Receita",Jan!$G$5:$G$586,CReceber!$D352,Jan!$L$5:$L$586,"Não Pago")</f>
        <v>0</v>
      </c>
      <c r="F352" s="49">
        <f>SUMIFS(Fev!$J$5:$J$605,Fev!$V$5:$V$605,"Receita",Fev!$G$5:$G$605,CReceber!$D352,Fev!$L$5:$L$605,"Não Pago")</f>
        <v>0</v>
      </c>
      <c r="G352" s="49">
        <f>SUMIFS(Mar!$J$5:$J$605,Mar!$V$5:$V$605,"Receita",Mar!$G$5:$G$605,CReceber!$D347,Mar!$L$5:$L$605,"Não Pago")</f>
        <v>0</v>
      </c>
      <c r="H352" s="49">
        <f>SUMIFS(Abr!$J$5:$J$605,Abr!$V$5:$V$605,"Receita",Abr!$G$5:$G$605,CReceber!$D352,Abr!$L$5:$L$605,"Não Pago")</f>
        <v>0</v>
      </c>
      <c r="I352" s="49">
        <f>SUMIFS(Mai!$J$5:$J$605,Mai!$V$5:$V$605,"Receita",Mai!$G$5:$G$605,CReceber!$D352,Mai!$L$5:$L$605,"Não Pago")</f>
        <v>0</v>
      </c>
      <c r="J352" s="49">
        <f>SUMIFS(Jun!$J$5:$J$605,Jun!$V$5:$V$605,"Receita",Jun!$G$5:$G$605,CReceber!$D352,Jun!$L$5:$L$605,"Não Pago")</f>
        <v>0</v>
      </c>
      <c r="K352" s="49">
        <f>SUMIFS(Jul!$J$5:$J$605,Jul!$V$5:$V$605,"Receita",Jul!$G$5:$G$605,CReceber!$D352,Jul!$L$5:$L$605,"Não Pago")</f>
        <v>0</v>
      </c>
      <c r="L352" s="49">
        <f>SUMIFS(Ago!$J$5:$J$596,Ago!$V$5:$V$596,"Receita",Ago!$G$5:$G$596,CReceber!$D352,Ago!$L$5:$L$596,"Não Pago")</f>
        <v>0</v>
      </c>
      <c r="M352" s="49">
        <f>SUMIFS(Set!$J$5:$J$605,Set!$V$5:$V$605,"Receita",Set!$G$5:$G$605,CReceber!$D352,Set!$L$5:$L$605,"Não Pago")</f>
        <v>0</v>
      </c>
      <c r="N352" s="49">
        <f>SUMIFS(Out!$J$5:$J$605,Out!$V$5:$V$605,"Receita",Out!$G$5:$G$605,CReceber!$D352,Out!$L$5:$L$605,"Não Pago")</f>
        <v>0</v>
      </c>
      <c r="O352" s="49">
        <f>SUMIFS(Nov!$J$5:$J$605,Nov!$V$5:$V$605,"Receita",Nov!$G$5:$G$605,CReceber!$D352,Nov!$L$5:$L$605,"Não Pago")</f>
        <v>0</v>
      </c>
      <c r="P352" s="49">
        <f>SUMIFS(Dez!$J$5:$J$605,Dez!$V$5:$V$605,"Receita",Dez!$G$5:$G$605,CReceber!$D352,Dez!$L$5:$L$605,"Não Pago")</f>
        <v>0</v>
      </c>
      <c r="Q352" s="46">
        <f t="shared" si="11"/>
        <v>0</v>
      </c>
    </row>
    <row r="353" spans="3:17" ht="25.5" customHeight="1" thickTop="1" thickBot="1" x14ac:dyDescent="0.3">
      <c r="C353" s="34">
        <f>'PC Receitas'!O45</f>
        <v>9999</v>
      </c>
      <c r="D353" s="35" t="str">
        <f>VLOOKUP(C353,'PC Receitas'!$K$4:$L$105,2,FALSE)</f>
        <v>-</v>
      </c>
      <c r="E353" s="49">
        <f>SUMIFS(Jan!$J$5:$J$586,Jan!$V$5:$V$586,"Receita",Jan!$G$5:$G$586,CReceber!$D353,Jan!$L$5:$L$586,"Não Pago")</f>
        <v>0</v>
      </c>
      <c r="F353" s="49">
        <f>SUMIFS(Fev!$J$5:$J$605,Fev!$V$5:$V$605,"Receita",Fev!$G$5:$G$605,CReceber!$D353,Fev!$L$5:$L$605,"Não Pago")</f>
        <v>0</v>
      </c>
      <c r="G353" s="49">
        <f>SUMIFS(Mar!$J$5:$J$605,Mar!$V$5:$V$605,"Receita",Mar!$G$5:$G$605,CReceber!$D348,Mar!$L$5:$L$605,"Não Pago")</f>
        <v>0</v>
      </c>
      <c r="H353" s="49">
        <f>SUMIFS(Abr!$J$5:$J$605,Abr!$V$5:$V$605,"Receita",Abr!$G$5:$G$605,CReceber!$D353,Abr!$L$5:$L$605,"Não Pago")</f>
        <v>0</v>
      </c>
      <c r="I353" s="49">
        <f>SUMIFS(Mai!$J$5:$J$605,Mai!$V$5:$V$605,"Receita",Mai!$G$5:$G$605,CReceber!$D353,Mai!$L$5:$L$605,"Não Pago")</f>
        <v>0</v>
      </c>
      <c r="J353" s="49">
        <f>SUMIFS(Jun!$J$5:$J$605,Jun!$V$5:$V$605,"Receita",Jun!$G$5:$G$605,CReceber!$D353,Jun!$L$5:$L$605,"Não Pago")</f>
        <v>0</v>
      </c>
      <c r="K353" s="49">
        <f>SUMIFS(Jul!$J$5:$J$605,Jul!$V$5:$V$605,"Receita",Jul!$G$5:$G$605,CReceber!$D353,Jul!$L$5:$L$605,"Não Pago")</f>
        <v>0</v>
      </c>
      <c r="L353" s="49">
        <f>SUMIFS(Ago!$J$5:$J$596,Ago!$V$5:$V$596,"Receita",Ago!$G$5:$G$596,CReceber!$D353,Ago!$L$5:$L$596,"Não Pago")</f>
        <v>0</v>
      </c>
      <c r="M353" s="49">
        <f>SUMIFS(Set!$J$5:$J$605,Set!$V$5:$V$605,"Receita",Set!$G$5:$G$605,CReceber!$D353,Set!$L$5:$L$605,"Não Pago")</f>
        <v>0</v>
      </c>
      <c r="N353" s="49">
        <f>SUMIFS(Out!$J$5:$J$605,Out!$V$5:$V$605,"Receita",Out!$G$5:$G$605,CReceber!$D353,Out!$L$5:$L$605,"Não Pago")</f>
        <v>0</v>
      </c>
      <c r="O353" s="49">
        <f>SUMIFS(Nov!$J$5:$J$605,Nov!$V$5:$V$605,"Receita",Nov!$G$5:$G$605,CReceber!$D353,Nov!$L$5:$L$605,"Não Pago")</f>
        <v>0</v>
      </c>
      <c r="P353" s="49">
        <f>SUMIFS(Dez!$J$5:$J$605,Dez!$V$5:$V$605,"Receita",Dez!$G$5:$G$605,CReceber!$D353,Dez!$L$5:$L$605,"Não Pago")</f>
        <v>0</v>
      </c>
      <c r="Q353" s="46">
        <f t="shared" si="11"/>
        <v>0</v>
      </c>
    </row>
    <row r="354" spans="3:17" ht="25.5" customHeight="1" thickTop="1" thickBot="1" x14ac:dyDescent="0.3">
      <c r="C354" s="34">
        <f>'PC Receitas'!O46</f>
        <v>9999</v>
      </c>
      <c r="D354" s="35" t="str">
        <f>VLOOKUP(C354,'PC Receitas'!$K$4:$L$105,2,FALSE)</f>
        <v>-</v>
      </c>
      <c r="E354" s="49">
        <f>SUMIFS(Jan!$J$5:$J$586,Jan!$V$5:$V$586,"Receita",Jan!$G$5:$G$586,CReceber!$D354,Jan!$L$5:$L$586,"Não Pago")</f>
        <v>0</v>
      </c>
      <c r="F354" s="49">
        <f>SUMIFS(Fev!$J$5:$J$605,Fev!$V$5:$V$605,"Receita",Fev!$G$5:$G$605,CReceber!$D354,Fev!$L$5:$L$605,"Não Pago")</f>
        <v>0</v>
      </c>
      <c r="G354" s="49">
        <f>SUMIFS(Mar!$J$5:$J$605,Mar!$V$5:$V$605,"Receita",Mar!$G$5:$G$605,CReceber!$D349,Mar!$L$5:$L$605,"Não Pago")</f>
        <v>0</v>
      </c>
      <c r="H354" s="49">
        <f>SUMIFS(Abr!$J$5:$J$605,Abr!$V$5:$V$605,"Receita",Abr!$G$5:$G$605,CReceber!$D354,Abr!$L$5:$L$605,"Não Pago")</f>
        <v>0</v>
      </c>
      <c r="I354" s="49">
        <f>SUMIFS(Mai!$J$5:$J$605,Mai!$V$5:$V$605,"Receita",Mai!$G$5:$G$605,CReceber!$D354,Mai!$L$5:$L$605,"Não Pago")</f>
        <v>0</v>
      </c>
      <c r="J354" s="49">
        <f>SUMIFS(Jun!$J$5:$J$605,Jun!$V$5:$V$605,"Receita",Jun!$G$5:$G$605,CReceber!$D354,Jun!$L$5:$L$605,"Não Pago")</f>
        <v>0</v>
      </c>
      <c r="K354" s="49">
        <f>SUMIFS(Jul!$J$5:$J$605,Jul!$V$5:$V$605,"Receita",Jul!$G$5:$G$605,CReceber!$D354,Jul!$L$5:$L$605,"Não Pago")</f>
        <v>0</v>
      </c>
      <c r="L354" s="49">
        <f>SUMIFS(Ago!$J$5:$J$596,Ago!$V$5:$V$596,"Receita",Ago!$G$5:$G$596,CReceber!$D354,Ago!$L$5:$L$596,"Não Pago")</f>
        <v>0</v>
      </c>
      <c r="M354" s="49">
        <f>SUMIFS(Set!$J$5:$J$605,Set!$V$5:$V$605,"Receita",Set!$G$5:$G$605,CReceber!$D354,Set!$L$5:$L$605,"Não Pago")</f>
        <v>0</v>
      </c>
      <c r="N354" s="49">
        <f>SUMIFS(Out!$J$5:$J$605,Out!$V$5:$V$605,"Receita",Out!$G$5:$G$605,CReceber!$D354,Out!$L$5:$L$605,"Não Pago")</f>
        <v>0</v>
      </c>
      <c r="O354" s="49">
        <f>SUMIFS(Nov!$J$5:$J$605,Nov!$V$5:$V$605,"Receita",Nov!$G$5:$G$605,CReceber!$D354,Nov!$L$5:$L$605,"Não Pago")</f>
        <v>0</v>
      </c>
      <c r="P354" s="49">
        <f>SUMIFS(Dez!$J$5:$J$605,Dez!$V$5:$V$605,"Receita",Dez!$G$5:$G$605,CReceber!$D354,Dez!$L$5:$L$605,"Não Pago")</f>
        <v>0</v>
      </c>
      <c r="Q354" s="46">
        <f t="shared" si="11"/>
        <v>0</v>
      </c>
    </row>
    <row r="355" spans="3:17" ht="25.5" customHeight="1" thickTop="1" thickBot="1" x14ac:dyDescent="0.3">
      <c r="C355" s="34">
        <f>'PC Receitas'!O47</f>
        <v>9999</v>
      </c>
      <c r="D355" s="35" t="str">
        <f>VLOOKUP(C355,'PC Receitas'!$K$4:$L$105,2,FALSE)</f>
        <v>-</v>
      </c>
      <c r="E355" s="49">
        <f>SUMIFS(Jan!$J$5:$J$586,Jan!$V$5:$V$586,"Receita",Jan!$G$5:$G$586,CReceber!$D355,Jan!$L$5:$L$586,"Não Pago")</f>
        <v>0</v>
      </c>
      <c r="F355" s="49">
        <f>SUMIFS(Fev!$J$5:$J$605,Fev!$V$5:$V$605,"Receita",Fev!$G$5:$G$605,CReceber!$D355,Fev!$L$5:$L$605,"Não Pago")</f>
        <v>0</v>
      </c>
      <c r="G355" s="49">
        <f>SUMIFS(Mar!$J$5:$J$605,Mar!$V$5:$V$605,"Receita",Mar!$G$5:$G$605,CReceber!$D350,Mar!$L$5:$L$605,"Não Pago")</f>
        <v>0</v>
      </c>
      <c r="H355" s="49">
        <f>SUMIFS(Abr!$J$5:$J$605,Abr!$V$5:$V$605,"Receita",Abr!$G$5:$G$605,CReceber!$D355,Abr!$L$5:$L$605,"Não Pago")</f>
        <v>0</v>
      </c>
      <c r="I355" s="49">
        <f>SUMIFS(Mai!$J$5:$J$605,Mai!$V$5:$V$605,"Receita",Mai!$G$5:$G$605,CReceber!$D355,Mai!$L$5:$L$605,"Não Pago")</f>
        <v>0</v>
      </c>
      <c r="J355" s="49">
        <f>SUMIFS(Jun!$J$5:$J$605,Jun!$V$5:$V$605,"Receita",Jun!$G$5:$G$605,CReceber!$D355,Jun!$L$5:$L$605,"Não Pago")</f>
        <v>0</v>
      </c>
      <c r="K355" s="49">
        <f>SUMIFS(Jul!$J$5:$J$605,Jul!$V$5:$V$605,"Receita",Jul!$G$5:$G$605,CReceber!$D355,Jul!$L$5:$L$605,"Não Pago")</f>
        <v>0</v>
      </c>
      <c r="L355" s="49">
        <f>SUMIFS(Ago!$J$5:$J$596,Ago!$V$5:$V$596,"Receita",Ago!$G$5:$G$596,CReceber!$D355,Ago!$L$5:$L$596,"Não Pago")</f>
        <v>0</v>
      </c>
      <c r="M355" s="49">
        <f>SUMIFS(Set!$J$5:$J$605,Set!$V$5:$V$605,"Receita",Set!$G$5:$G$605,CReceber!$D355,Set!$L$5:$L$605,"Não Pago")</f>
        <v>0</v>
      </c>
      <c r="N355" s="49">
        <f>SUMIFS(Out!$J$5:$J$605,Out!$V$5:$V$605,"Receita",Out!$G$5:$G$605,CReceber!$D355,Out!$L$5:$L$605,"Não Pago")</f>
        <v>0</v>
      </c>
      <c r="O355" s="49">
        <f>SUMIFS(Nov!$J$5:$J$605,Nov!$V$5:$V$605,"Receita",Nov!$G$5:$G$605,CReceber!$D355,Nov!$L$5:$L$605,"Não Pago")</f>
        <v>0</v>
      </c>
      <c r="P355" s="49">
        <f>SUMIFS(Dez!$J$5:$J$605,Dez!$V$5:$V$605,"Receita",Dez!$G$5:$G$605,CReceber!$D355,Dez!$L$5:$L$605,"Não Pago")</f>
        <v>0</v>
      </c>
      <c r="Q355" s="46">
        <f t="shared" si="11"/>
        <v>0</v>
      </c>
    </row>
    <row r="356" spans="3:17" ht="25.5" customHeight="1" thickTop="1" thickBot="1" x14ac:dyDescent="0.3">
      <c r="C356" s="34">
        <f>'PC Receitas'!O48</f>
        <v>9999</v>
      </c>
      <c r="D356" s="35" t="str">
        <f>VLOOKUP(C356,'PC Receitas'!$K$4:$L$105,2,FALSE)</f>
        <v>-</v>
      </c>
      <c r="E356" s="49">
        <f>SUMIFS(Jan!$J$5:$J$586,Jan!$V$5:$V$586,"Receita",Jan!$G$5:$G$586,CReceber!$D356,Jan!$L$5:$L$586,"Não Pago")</f>
        <v>0</v>
      </c>
      <c r="F356" s="49">
        <f>SUMIFS(Fev!$J$5:$J$605,Fev!$V$5:$V$605,"Receita",Fev!$G$5:$G$605,CReceber!$D356,Fev!$L$5:$L$605,"Não Pago")</f>
        <v>0</v>
      </c>
      <c r="G356" s="49">
        <f>SUMIFS(Mar!$J$5:$J$605,Mar!$V$5:$V$605,"Receita",Mar!$G$5:$G$605,CReceber!$D351,Mar!$L$5:$L$605,"Não Pago")</f>
        <v>0</v>
      </c>
      <c r="H356" s="49">
        <f>SUMIFS(Abr!$J$5:$J$605,Abr!$V$5:$V$605,"Receita",Abr!$G$5:$G$605,CReceber!$D356,Abr!$L$5:$L$605,"Não Pago")</f>
        <v>0</v>
      </c>
      <c r="I356" s="49">
        <f>SUMIFS(Mai!$J$5:$J$605,Mai!$V$5:$V$605,"Receita",Mai!$G$5:$G$605,CReceber!$D356,Mai!$L$5:$L$605,"Não Pago")</f>
        <v>0</v>
      </c>
      <c r="J356" s="49">
        <f>SUMIFS(Jun!$J$5:$J$605,Jun!$V$5:$V$605,"Receita",Jun!$G$5:$G$605,CReceber!$D356,Jun!$L$5:$L$605,"Não Pago")</f>
        <v>0</v>
      </c>
      <c r="K356" s="49">
        <f>SUMIFS(Jul!$J$5:$J$605,Jul!$V$5:$V$605,"Receita",Jul!$G$5:$G$605,CReceber!$D356,Jul!$L$5:$L$605,"Não Pago")</f>
        <v>0</v>
      </c>
      <c r="L356" s="49">
        <f>SUMIFS(Ago!$J$5:$J$596,Ago!$V$5:$V$596,"Receita",Ago!$G$5:$G$596,CReceber!$D356,Ago!$L$5:$L$596,"Não Pago")</f>
        <v>0</v>
      </c>
      <c r="M356" s="49">
        <f>SUMIFS(Set!$J$5:$J$605,Set!$V$5:$V$605,"Receita",Set!$G$5:$G$605,CReceber!$D356,Set!$L$5:$L$605,"Não Pago")</f>
        <v>0</v>
      </c>
      <c r="N356" s="49">
        <f>SUMIFS(Out!$J$5:$J$605,Out!$V$5:$V$605,"Receita",Out!$G$5:$G$605,CReceber!$D356,Out!$L$5:$L$605,"Não Pago")</f>
        <v>0</v>
      </c>
      <c r="O356" s="49">
        <f>SUMIFS(Nov!$J$5:$J$605,Nov!$V$5:$V$605,"Receita",Nov!$G$5:$G$605,CReceber!$D356,Nov!$L$5:$L$605,"Não Pago")</f>
        <v>0</v>
      </c>
      <c r="P356" s="49">
        <f>SUMIFS(Dez!$J$5:$J$605,Dez!$V$5:$V$605,"Receita",Dez!$G$5:$G$605,CReceber!$D356,Dez!$L$5:$L$605,"Não Pago")</f>
        <v>0</v>
      </c>
      <c r="Q356" s="46">
        <f t="shared" si="11"/>
        <v>0</v>
      </c>
    </row>
    <row r="357" spans="3:17" ht="25.5" customHeight="1" thickTop="1" thickBot="1" x14ac:dyDescent="0.3">
      <c r="C357" s="34">
        <f>'PC Receitas'!O49</f>
        <v>9999</v>
      </c>
      <c r="D357" s="35" t="str">
        <f>VLOOKUP(C357,'PC Receitas'!$K$4:$L$105,2,FALSE)</f>
        <v>-</v>
      </c>
      <c r="E357" s="49">
        <f>SUMIFS(Jan!$J$5:$J$586,Jan!$V$5:$V$586,"Receita",Jan!$G$5:$G$586,CReceber!$D357,Jan!$L$5:$L$586,"Não Pago")</f>
        <v>0</v>
      </c>
      <c r="F357" s="49">
        <f>SUMIFS(Fev!$J$5:$J$605,Fev!$V$5:$V$605,"Receita",Fev!$G$5:$G$605,CReceber!$D357,Fev!$L$5:$L$605,"Não Pago")</f>
        <v>0</v>
      </c>
      <c r="G357" s="49">
        <f>SUMIFS(Mar!$J$5:$J$605,Mar!$V$5:$V$605,"Receita",Mar!$G$5:$G$605,CReceber!$D352,Mar!$L$5:$L$605,"Não Pago")</f>
        <v>0</v>
      </c>
      <c r="H357" s="49">
        <f>SUMIFS(Abr!$J$5:$J$605,Abr!$V$5:$V$605,"Receita",Abr!$G$5:$G$605,CReceber!$D357,Abr!$L$5:$L$605,"Não Pago")</f>
        <v>0</v>
      </c>
      <c r="I357" s="49">
        <f>SUMIFS(Mai!$J$5:$J$605,Mai!$V$5:$V$605,"Receita",Mai!$G$5:$G$605,CReceber!$D357,Mai!$L$5:$L$605,"Não Pago")</f>
        <v>0</v>
      </c>
      <c r="J357" s="49">
        <f>SUMIFS(Jun!$J$5:$J$605,Jun!$V$5:$V$605,"Receita",Jun!$G$5:$G$605,CReceber!$D357,Jun!$L$5:$L$605,"Não Pago")</f>
        <v>0</v>
      </c>
      <c r="K357" s="49">
        <f>SUMIFS(Jul!$J$5:$J$605,Jul!$V$5:$V$605,"Receita",Jul!$G$5:$G$605,CReceber!$D357,Jul!$L$5:$L$605,"Não Pago")</f>
        <v>0</v>
      </c>
      <c r="L357" s="49">
        <f>SUMIFS(Ago!$J$5:$J$596,Ago!$V$5:$V$596,"Receita",Ago!$G$5:$G$596,CReceber!$D357,Ago!$L$5:$L$596,"Não Pago")</f>
        <v>0</v>
      </c>
      <c r="M357" s="49">
        <f>SUMIFS(Set!$J$5:$J$605,Set!$V$5:$V$605,"Receita",Set!$G$5:$G$605,CReceber!$D357,Set!$L$5:$L$605,"Não Pago")</f>
        <v>0</v>
      </c>
      <c r="N357" s="49">
        <f>SUMIFS(Out!$J$5:$J$605,Out!$V$5:$V$605,"Receita",Out!$G$5:$G$605,CReceber!$D357,Out!$L$5:$L$605,"Não Pago")</f>
        <v>0</v>
      </c>
      <c r="O357" s="49">
        <f>SUMIFS(Nov!$J$5:$J$605,Nov!$V$5:$V$605,"Receita",Nov!$G$5:$G$605,CReceber!$D357,Nov!$L$5:$L$605,"Não Pago")</f>
        <v>0</v>
      </c>
      <c r="P357" s="49">
        <f>SUMIFS(Dez!$J$5:$J$605,Dez!$V$5:$V$605,"Receita",Dez!$G$5:$G$605,CReceber!$D357,Dez!$L$5:$L$605,"Não Pago")</f>
        <v>0</v>
      </c>
      <c r="Q357" s="46">
        <f t="shared" si="11"/>
        <v>0</v>
      </c>
    </row>
    <row r="358" spans="3:17" ht="25.5" customHeight="1" thickTop="1" thickBot="1" x14ac:dyDescent="0.3">
      <c r="C358" s="34">
        <f>'PC Receitas'!O50</f>
        <v>9999</v>
      </c>
      <c r="D358" s="35" t="str">
        <f>VLOOKUP(C358,'PC Receitas'!$K$4:$L$105,2,FALSE)</f>
        <v>-</v>
      </c>
      <c r="E358" s="49">
        <f>SUMIFS(Jan!$J$5:$J$586,Jan!$V$5:$V$586,"Receita",Jan!$G$5:$G$586,CReceber!$D358,Jan!$L$5:$L$586,"Não Pago")</f>
        <v>0</v>
      </c>
      <c r="F358" s="49">
        <f>SUMIFS(Fev!$J$5:$J$605,Fev!$V$5:$V$605,"Receita",Fev!$G$5:$G$605,CReceber!$D358,Fev!$L$5:$L$605,"Não Pago")</f>
        <v>0</v>
      </c>
      <c r="G358" s="49">
        <f>SUMIFS(Mar!$J$5:$J$605,Mar!$V$5:$V$605,"Receita",Mar!$G$5:$G$605,CReceber!$D353,Mar!$L$5:$L$605,"Não Pago")</f>
        <v>0</v>
      </c>
      <c r="H358" s="49">
        <f>SUMIFS(Abr!$J$5:$J$605,Abr!$V$5:$V$605,"Receita",Abr!$G$5:$G$605,CReceber!$D358,Abr!$L$5:$L$605,"Não Pago")</f>
        <v>0</v>
      </c>
      <c r="I358" s="49">
        <f>SUMIFS(Mai!$J$5:$J$605,Mai!$V$5:$V$605,"Receita",Mai!$G$5:$G$605,CReceber!$D358,Mai!$L$5:$L$605,"Não Pago")</f>
        <v>0</v>
      </c>
      <c r="J358" s="49">
        <f>SUMIFS(Jun!$J$5:$J$605,Jun!$V$5:$V$605,"Receita",Jun!$G$5:$G$605,CReceber!$D358,Jun!$L$5:$L$605,"Não Pago")</f>
        <v>0</v>
      </c>
      <c r="K358" s="49">
        <f>SUMIFS(Jul!$J$5:$J$605,Jul!$V$5:$V$605,"Receita",Jul!$G$5:$G$605,CReceber!$D358,Jul!$L$5:$L$605,"Não Pago")</f>
        <v>0</v>
      </c>
      <c r="L358" s="49">
        <f>SUMIFS(Ago!$J$5:$J$596,Ago!$V$5:$V$596,"Receita",Ago!$G$5:$G$596,CReceber!$D358,Ago!$L$5:$L$596,"Não Pago")</f>
        <v>0</v>
      </c>
      <c r="M358" s="49">
        <f>SUMIFS(Set!$J$5:$J$605,Set!$V$5:$V$605,"Receita",Set!$G$5:$G$605,CReceber!$D358,Set!$L$5:$L$605,"Não Pago")</f>
        <v>0</v>
      </c>
      <c r="N358" s="49">
        <f>SUMIFS(Out!$J$5:$J$605,Out!$V$5:$V$605,"Receita",Out!$G$5:$G$605,CReceber!$D358,Out!$L$5:$L$605,"Não Pago")</f>
        <v>0</v>
      </c>
      <c r="O358" s="49">
        <f>SUMIFS(Nov!$J$5:$J$605,Nov!$V$5:$V$605,"Receita",Nov!$G$5:$G$605,CReceber!$D358,Nov!$L$5:$L$605,"Não Pago")</f>
        <v>0</v>
      </c>
      <c r="P358" s="49">
        <f>SUMIFS(Dez!$J$5:$J$605,Dez!$V$5:$V$605,"Receita",Dez!$G$5:$G$605,CReceber!$D358,Dez!$L$5:$L$605,"Não Pago")</f>
        <v>0</v>
      </c>
      <c r="Q358" s="46">
        <f t="shared" si="11"/>
        <v>0</v>
      </c>
    </row>
    <row r="359" spans="3:17" ht="25.5" customHeight="1" thickTop="1" thickBot="1" x14ac:dyDescent="0.3">
      <c r="C359" s="34">
        <f>'PC Receitas'!O51</f>
        <v>9999</v>
      </c>
      <c r="D359" s="35" t="str">
        <f>VLOOKUP(C359,'PC Receitas'!$K$4:$L$105,2,FALSE)</f>
        <v>-</v>
      </c>
      <c r="E359" s="49">
        <f>SUMIFS(Jan!$J$5:$J$586,Jan!$V$5:$V$586,"Receita",Jan!$G$5:$G$586,CReceber!$D359,Jan!$L$5:$L$586,"Não Pago")</f>
        <v>0</v>
      </c>
      <c r="F359" s="49">
        <f>SUMIFS(Fev!$J$5:$J$605,Fev!$V$5:$V$605,"Receita",Fev!$G$5:$G$605,CReceber!$D359,Fev!$L$5:$L$605,"Não Pago")</f>
        <v>0</v>
      </c>
      <c r="G359" s="49">
        <f>SUMIFS(Mar!$J$5:$J$605,Mar!$V$5:$V$605,"Receita",Mar!$G$5:$G$605,CReceber!$D354,Mar!$L$5:$L$605,"Não Pago")</f>
        <v>0</v>
      </c>
      <c r="H359" s="49">
        <f>SUMIFS(Abr!$J$5:$J$605,Abr!$V$5:$V$605,"Receita",Abr!$G$5:$G$605,CReceber!$D359,Abr!$L$5:$L$605,"Não Pago")</f>
        <v>0</v>
      </c>
      <c r="I359" s="49">
        <f>SUMIFS(Mai!$J$5:$J$605,Mai!$V$5:$V$605,"Receita",Mai!$G$5:$G$605,CReceber!$D359,Mai!$L$5:$L$605,"Não Pago")</f>
        <v>0</v>
      </c>
      <c r="J359" s="49">
        <f>SUMIFS(Jun!$J$5:$J$605,Jun!$V$5:$V$605,"Receita",Jun!$G$5:$G$605,CReceber!$D359,Jun!$L$5:$L$605,"Não Pago")</f>
        <v>0</v>
      </c>
      <c r="K359" s="49">
        <f>SUMIFS(Jul!$J$5:$J$605,Jul!$V$5:$V$605,"Receita",Jul!$G$5:$G$605,CReceber!$D359,Jul!$L$5:$L$605,"Não Pago")</f>
        <v>0</v>
      </c>
      <c r="L359" s="49">
        <f>SUMIFS(Ago!$J$5:$J$596,Ago!$V$5:$V$596,"Receita",Ago!$G$5:$G$596,CReceber!$D359,Ago!$L$5:$L$596,"Não Pago")</f>
        <v>0</v>
      </c>
      <c r="M359" s="49">
        <f>SUMIFS(Set!$J$5:$J$605,Set!$V$5:$V$605,"Receita",Set!$G$5:$G$605,CReceber!$D359,Set!$L$5:$L$605,"Não Pago")</f>
        <v>0</v>
      </c>
      <c r="N359" s="49">
        <f>SUMIFS(Out!$J$5:$J$605,Out!$V$5:$V$605,"Receita",Out!$G$5:$G$605,CReceber!$D359,Out!$L$5:$L$605,"Não Pago")</f>
        <v>0</v>
      </c>
      <c r="O359" s="49">
        <f>SUMIFS(Nov!$J$5:$J$605,Nov!$V$5:$V$605,"Receita",Nov!$G$5:$G$605,CReceber!$D359,Nov!$L$5:$L$605,"Não Pago")</f>
        <v>0</v>
      </c>
      <c r="P359" s="49">
        <f>SUMIFS(Dez!$J$5:$J$605,Dez!$V$5:$V$605,"Receita",Dez!$G$5:$G$605,CReceber!$D359,Dez!$L$5:$L$605,"Não Pago")</f>
        <v>0</v>
      </c>
      <c r="Q359" s="46">
        <f t="shared" si="11"/>
        <v>0</v>
      </c>
    </row>
    <row r="360" spans="3:17" ht="25.5" customHeight="1" thickTop="1" thickBot="1" x14ac:dyDescent="0.3">
      <c r="C360" s="34">
        <f>'PC Receitas'!O52</f>
        <v>9999</v>
      </c>
      <c r="D360" s="35" t="str">
        <f>VLOOKUP(C360,'PC Receitas'!$K$4:$L$105,2,FALSE)</f>
        <v>-</v>
      </c>
      <c r="E360" s="49">
        <f>SUMIFS(Jan!$J$5:$J$586,Jan!$V$5:$V$586,"Receita",Jan!$G$5:$G$586,CReceber!$D360,Jan!$L$5:$L$586,"Não Pago")</f>
        <v>0</v>
      </c>
      <c r="F360" s="49">
        <f>SUMIFS(Fev!$J$5:$J$605,Fev!$V$5:$V$605,"Receita",Fev!$G$5:$G$605,CReceber!$D360,Fev!$L$5:$L$605,"Não Pago")</f>
        <v>0</v>
      </c>
      <c r="G360" s="49">
        <f>SUMIFS(Mar!$J$5:$J$605,Mar!$V$5:$V$605,"Receita",Mar!$G$5:$G$605,CReceber!$D355,Mar!$L$5:$L$605,"Não Pago")</f>
        <v>0</v>
      </c>
      <c r="H360" s="49">
        <f>SUMIFS(Abr!$J$5:$J$605,Abr!$V$5:$V$605,"Receita",Abr!$G$5:$G$605,CReceber!$D360,Abr!$L$5:$L$605,"Não Pago")</f>
        <v>0</v>
      </c>
      <c r="I360" s="49">
        <f>SUMIFS(Mai!$J$5:$J$605,Mai!$V$5:$V$605,"Receita",Mai!$G$5:$G$605,CReceber!$D360,Mai!$L$5:$L$605,"Não Pago")</f>
        <v>0</v>
      </c>
      <c r="J360" s="49">
        <f>SUMIFS(Jun!$J$5:$J$605,Jun!$V$5:$V$605,"Receita",Jun!$G$5:$G$605,CReceber!$D360,Jun!$L$5:$L$605,"Não Pago")</f>
        <v>0</v>
      </c>
      <c r="K360" s="49">
        <f>SUMIFS(Jul!$J$5:$J$605,Jul!$V$5:$V$605,"Receita",Jul!$G$5:$G$605,CReceber!$D360,Jul!$L$5:$L$605,"Não Pago")</f>
        <v>0</v>
      </c>
      <c r="L360" s="49">
        <f>SUMIFS(Ago!$J$5:$J$596,Ago!$V$5:$V$596,"Receita",Ago!$G$5:$G$596,CReceber!$D360,Ago!$L$5:$L$596,"Não Pago")</f>
        <v>0</v>
      </c>
      <c r="M360" s="49">
        <f>SUMIFS(Set!$J$5:$J$605,Set!$V$5:$V$605,"Receita",Set!$G$5:$G$605,CReceber!$D360,Set!$L$5:$L$605,"Não Pago")</f>
        <v>0</v>
      </c>
      <c r="N360" s="49">
        <f>SUMIFS(Out!$J$5:$J$605,Out!$V$5:$V$605,"Receita",Out!$G$5:$G$605,CReceber!$D360,Out!$L$5:$L$605,"Não Pago")</f>
        <v>0</v>
      </c>
      <c r="O360" s="49">
        <f>SUMIFS(Nov!$J$5:$J$605,Nov!$V$5:$V$605,"Receita",Nov!$G$5:$G$605,CReceber!$D360,Nov!$L$5:$L$605,"Não Pago")</f>
        <v>0</v>
      </c>
      <c r="P360" s="49">
        <f>SUMIFS(Dez!$J$5:$J$605,Dez!$V$5:$V$605,"Receita",Dez!$G$5:$G$605,CReceber!$D360,Dez!$L$5:$L$605,"Não Pago")</f>
        <v>0</v>
      </c>
      <c r="Q360" s="46">
        <f t="shared" si="11"/>
        <v>0</v>
      </c>
    </row>
    <row r="361" spans="3:17" ht="25.5" customHeight="1" thickTop="1" thickBot="1" x14ac:dyDescent="0.3">
      <c r="C361" s="34">
        <f>'PC Receitas'!O53</f>
        <v>9999</v>
      </c>
      <c r="D361" s="35" t="str">
        <f>VLOOKUP(C361,'PC Receitas'!$K$4:$L$105,2,FALSE)</f>
        <v>-</v>
      </c>
      <c r="E361" s="49">
        <f>SUMIFS(Jan!$J$5:$J$586,Jan!$V$5:$V$586,"Receita",Jan!$G$5:$G$586,CReceber!$D361,Jan!$L$5:$L$586,"Não Pago")</f>
        <v>0</v>
      </c>
      <c r="F361" s="49">
        <f>SUMIFS(Fev!$J$5:$J$605,Fev!$V$5:$V$605,"Receita",Fev!$G$5:$G$605,CReceber!$D361,Fev!$L$5:$L$605,"Não Pago")</f>
        <v>0</v>
      </c>
      <c r="G361" s="49">
        <f>SUMIFS(Mar!$J$5:$J$605,Mar!$V$5:$V$605,"Receita",Mar!$G$5:$G$605,CReceber!$D356,Mar!$L$5:$L$605,"Não Pago")</f>
        <v>0</v>
      </c>
      <c r="H361" s="49">
        <f>SUMIFS(Abr!$J$5:$J$605,Abr!$V$5:$V$605,"Receita",Abr!$G$5:$G$605,CReceber!$D361,Abr!$L$5:$L$605,"Não Pago")</f>
        <v>0</v>
      </c>
      <c r="I361" s="49">
        <f>SUMIFS(Mai!$J$5:$J$605,Mai!$V$5:$V$605,"Receita",Mai!$G$5:$G$605,CReceber!$D361,Mai!$L$5:$L$605,"Não Pago")</f>
        <v>0</v>
      </c>
      <c r="J361" s="49">
        <f>SUMIFS(Jun!$J$5:$J$605,Jun!$V$5:$V$605,"Receita",Jun!$G$5:$G$605,CReceber!$D361,Jun!$L$5:$L$605,"Não Pago")</f>
        <v>0</v>
      </c>
      <c r="K361" s="49">
        <f>SUMIFS(Jul!$J$5:$J$605,Jul!$V$5:$V$605,"Receita",Jul!$G$5:$G$605,CReceber!$D361,Jul!$L$5:$L$605,"Não Pago")</f>
        <v>0</v>
      </c>
      <c r="L361" s="49">
        <f>SUMIFS(Ago!$J$5:$J$596,Ago!$V$5:$V$596,"Receita",Ago!$G$5:$G$596,CReceber!$D361,Ago!$L$5:$L$596,"Não Pago")</f>
        <v>0</v>
      </c>
      <c r="M361" s="49">
        <f>SUMIFS(Set!$J$5:$J$605,Set!$V$5:$V$605,"Receita",Set!$G$5:$G$605,CReceber!$D361,Set!$L$5:$L$605,"Não Pago")</f>
        <v>0</v>
      </c>
      <c r="N361" s="49">
        <f>SUMIFS(Out!$J$5:$J$605,Out!$V$5:$V$605,"Receita",Out!$G$5:$G$605,CReceber!$D361,Out!$L$5:$L$605,"Não Pago")</f>
        <v>0</v>
      </c>
      <c r="O361" s="49">
        <f>SUMIFS(Nov!$J$5:$J$605,Nov!$V$5:$V$605,"Receita",Nov!$G$5:$G$605,CReceber!$D361,Nov!$L$5:$L$605,"Não Pago")</f>
        <v>0</v>
      </c>
      <c r="P361" s="49">
        <f>SUMIFS(Dez!$J$5:$J$605,Dez!$V$5:$V$605,"Receita",Dez!$G$5:$G$605,CReceber!$D361,Dez!$L$5:$L$605,"Não Pago")</f>
        <v>0</v>
      </c>
      <c r="Q361" s="46">
        <f t="shared" si="11"/>
        <v>0</v>
      </c>
    </row>
    <row r="362" spans="3:17" ht="25.5" customHeight="1" thickTop="1" thickBot="1" x14ac:dyDescent="0.3">
      <c r="C362" s="34">
        <f>'PC Receitas'!O54</f>
        <v>9999</v>
      </c>
      <c r="D362" s="35" t="str">
        <f>VLOOKUP(C362,'PC Receitas'!$K$4:$L$105,2,FALSE)</f>
        <v>-</v>
      </c>
      <c r="E362" s="49">
        <f>SUMIFS(Jan!$J$5:$J$586,Jan!$V$5:$V$586,"Receita",Jan!$G$5:$G$586,CReceber!$D362,Jan!$L$5:$L$586,"Não Pago")</f>
        <v>0</v>
      </c>
      <c r="F362" s="49">
        <f>SUMIFS(Fev!$J$5:$J$605,Fev!$V$5:$V$605,"Receita",Fev!$G$5:$G$605,CReceber!$D362,Fev!$L$5:$L$605,"Não Pago")</f>
        <v>0</v>
      </c>
      <c r="G362" s="49">
        <f>SUMIFS(Mar!$J$5:$J$605,Mar!$V$5:$V$605,"Receita",Mar!$G$5:$G$605,CReceber!$D357,Mar!$L$5:$L$605,"Não Pago")</f>
        <v>0</v>
      </c>
      <c r="H362" s="49">
        <f>SUMIFS(Abr!$J$5:$J$605,Abr!$V$5:$V$605,"Receita",Abr!$G$5:$G$605,CReceber!$D362,Abr!$L$5:$L$605,"Não Pago")</f>
        <v>0</v>
      </c>
      <c r="I362" s="49">
        <f>SUMIFS(Mai!$J$5:$J$605,Mai!$V$5:$V$605,"Receita",Mai!$G$5:$G$605,CReceber!$D362,Mai!$L$5:$L$605,"Não Pago")</f>
        <v>0</v>
      </c>
      <c r="J362" s="49">
        <f>SUMIFS(Jun!$J$5:$J$605,Jun!$V$5:$V$605,"Receita",Jun!$G$5:$G$605,CReceber!$D362,Jun!$L$5:$L$605,"Não Pago")</f>
        <v>0</v>
      </c>
      <c r="K362" s="49">
        <f>SUMIFS(Jul!$J$5:$J$605,Jul!$V$5:$V$605,"Receita",Jul!$G$5:$G$605,CReceber!$D362,Jul!$L$5:$L$605,"Não Pago")</f>
        <v>0</v>
      </c>
      <c r="L362" s="49">
        <f>SUMIFS(Ago!$J$5:$J$596,Ago!$V$5:$V$596,"Receita",Ago!$G$5:$G$596,CReceber!$D362,Ago!$L$5:$L$596,"Não Pago")</f>
        <v>0</v>
      </c>
      <c r="M362" s="49">
        <f>SUMIFS(Set!$J$5:$J$605,Set!$V$5:$V$605,"Receita",Set!$G$5:$G$605,CReceber!$D362,Set!$L$5:$L$605,"Não Pago")</f>
        <v>0</v>
      </c>
      <c r="N362" s="49">
        <f>SUMIFS(Out!$J$5:$J$605,Out!$V$5:$V$605,"Receita",Out!$G$5:$G$605,CReceber!$D362,Out!$L$5:$L$605,"Não Pago")</f>
        <v>0</v>
      </c>
      <c r="O362" s="49">
        <f>SUMIFS(Nov!$J$5:$J$605,Nov!$V$5:$V$605,"Receita",Nov!$G$5:$G$605,CReceber!$D362,Nov!$L$5:$L$605,"Não Pago")</f>
        <v>0</v>
      </c>
      <c r="P362" s="49">
        <f>SUMIFS(Dez!$J$5:$J$605,Dez!$V$5:$V$605,"Receita",Dez!$G$5:$G$605,CReceber!$D362,Dez!$L$5:$L$605,"Não Pago")</f>
        <v>0</v>
      </c>
      <c r="Q362" s="46">
        <f t="shared" si="11"/>
        <v>0</v>
      </c>
    </row>
    <row r="363" spans="3:17" ht="25.5" customHeight="1" thickTop="1" thickBot="1" x14ac:dyDescent="0.3">
      <c r="C363" s="34">
        <f>'PC Receitas'!O55</f>
        <v>9999</v>
      </c>
      <c r="D363" s="35" t="str">
        <f>VLOOKUP(C363,'PC Receitas'!$K$4:$L$105,2,FALSE)</f>
        <v>-</v>
      </c>
      <c r="E363" s="49">
        <f>SUMIFS(Jan!$J$5:$J$586,Jan!$V$5:$V$586,"Receita",Jan!$G$5:$G$586,CReceber!$D363,Jan!$L$5:$L$586,"Não Pago")</f>
        <v>0</v>
      </c>
      <c r="F363" s="49">
        <f>SUMIFS(Fev!$J$5:$J$605,Fev!$V$5:$V$605,"Receita",Fev!$G$5:$G$605,CReceber!$D363,Fev!$L$5:$L$605,"Não Pago")</f>
        <v>0</v>
      </c>
      <c r="G363" s="49">
        <f>SUMIFS(Mar!$J$5:$J$605,Mar!$V$5:$V$605,"Receita",Mar!$G$5:$G$605,CReceber!$D358,Mar!$L$5:$L$605,"Não Pago")</f>
        <v>0</v>
      </c>
      <c r="H363" s="49">
        <f>SUMIFS(Abr!$J$5:$J$605,Abr!$V$5:$V$605,"Receita",Abr!$G$5:$G$605,CReceber!$D363,Abr!$L$5:$L$605,"Não Pago")</f>
        <v>0</v>
      </c>
      <c r="I363" s="49">
        <f>SUMIFS(Mai!$J$5:$J$605,Mai!$V$5:$V$605,"Receita",Mai!$G$5:$G$605,CReceber!$D363,Mai!$L$5:$L$605,"Não Pago")</f>
        <v>0</v>
      </c>
      <c r="J363" s="49">
        <f>SUMIFS(Jun!$J$5:$J$605,Jun!$V$5:$V$605,"Receita",Jun!$G$5:$G$605,CReceber!$D363,Jun!$L$5:$L$605,"Não Pago")</f>
        <v>0</v>
      </c>
      <c r="K363" s="49">
        <f>SUMIFS(Jul!$J$5:$J$605,Jul!$V$5:$V$605,"Receita",Jul!$G$5:$G$605,CReceber!$D363,Jul!$L$5:$L$605,"Não Pago")</f>
        <v>0</v>
      </c>
      <c r="L363" s="49">
        <f>SUMIFS(Ago!$J$5:$J$596,Ago!$V$5:$V$596,"Receita",Ago!$G$5:$G$596,CReceber!$D363,Ago!$L$5:$L$596,"Não Pago")</f>
        <v>0</v>
      </c>
      <c r="M363" s="49">
        <f>SUMIFS(Set!$J$5:$J$605,Set!$V$5:$V$605,"Receita",Set!$G$5:$G$605,CReceber!$D363,Set!$L$5:$L$605,"Não Pago")</f>
        <v>0</v>
      </c>
      <c r="N363" s="49">
        <f>SUMIFS(Out!$J$5:$J$605,Out!$V$5:$V$605,"Receita",Out!$G$5:$G$605,CReceber!$D363,Out!$L$5:$L$605,"Não Pago")</f>
        <v>0</v>
      </c>
      <c r="O363" s="49">
        <f>SUMIFS(Nov!$J$5:$J$605,Nov!$V$5:$V$605,"Receita",Nov!$G$5:$G$605,CReceber!$D363,Nov!$L$5:$L$605,"Não Pago")</f>
        <v>0</v>
      </c>
      <c r="P363" s="49">
        <f>SUMIFS(Dez!$J$5:$J$605,Dez!$V$5:$V$605,"Receita",Dez!$G$5:$G$605,CReceber!$D363,Dez!$L$5:$L$605,"Não Pago")</f>
        <v>0</v>
      </c>
      <c r="Q363" s="46">
        <f t="shared" si="11"/>
        <v>0</v>
      </c>
    </row>
    <row r="364" spans="3:17" ht="25.5" customHeight="1" thickTop="1" thickBot="1" x14ac:dyDescent="0.3">
      <c r="C364" s="34">
        <f>'PC Receitas'!O56</f>
        <v>9999</v>
      </c>
      <c r="D364" s="35" t="str">
        <f>VLOOKUP(C364,'PC Receitas'!$K$4:$L$105,2,FALSE)</f>
        <v>-</v>
      </c>
      <c r="E364" s="49">
        <f>SUMIFS(Jan!$J$5:$J$586,Jan!$V$5:$V$586,"Receita",Jan!$G$5:$G$586,CReceber!$D364,Jan!$L$5:$L$586,"Não Pago")</f>
        <v>0</v>
      </c>
      <c r="F364" s="49">
        <f>SUMIFS(Fev!$J$5:$J$605,Fev!$V$5:$V$605,"Receita",Fev!$G$5:$G$605,CReceber!$D364,Fev!$L$5:$L$605,"Não Pago")</f>
        <v>0</v>
      </c>
      <c r="G364" s="49">
        <f>SUMIFS(Mar!$J$5:$J$605,Mar!$V$5:$V$605,"Receita",Mar!$G$5:$G$605,CReceber!$D359,Mar!$L$5:$L$605,"Não Pago")</f>
        <v>0</v>
      </c>
      <c r="H364" s="49">
        <f>SUMIFS(Abr!$J$5:$J$605,Abr!$V$5:$V$605,"Receita",Abr!$G$5:$G$605,CReceber!$D364,Abr!$L$5:$L$605,"Não Pago")</f>
        <v>0</v>
      </c>
      <c r="I364" s="49">
        <f>SUMIFS(Mai!$J$5:$J$605,Mai!$V$5:$V$605,"Receita",Mai!$G$5:$G$605,CReceber!$D364,Mai!$L$5:$L$605,"Não Pago")</f>
        <v>0</v>
      </c>
      <c r="J364" s="49">
        <f>SUMIFS(Jun!$J$5:$J$605,Jun!$V$5:$V$605,"Receita",Jun!$G$5:$G$605,CReceber!$D364,Jun!$L$5:$L$605,"Não Pago")</f>
        <v>0</v>
      </c>
      <c r="K364" s="49">
        <f>SUMIFS(Jul!$J$5:$J$605,Jul!$V$5:$V$605,"Receita",Jul!$G$5:$G$605,CReceber!$D364,Jul!$L$5:$L$605,"Não Pago")</f>
        <v>0</v>
      </c>
      <c r="L364" s="49">
        <f>SUMIFS(Ago!$J$5:$J$596,Ago!$V$5:$V$596,"Receita",Ago!$G$5:$G$596,CReceber!$D364,Ago!$L$5:$L$596,"Não Pago")</f>
        <v>0</v>
      </c>
      <c r="M364" s="49">
        <f>SUMIFS(Set!$J$5:$J$605,Set!$V$5:$V$605,"Receita",Set!$G$5:$G$605,CReceber!$D364,Set!$L$5:$L$605,"Não Pago")</f>
        <v>0</v>
      </c>
      <c r="N364" s="49">
        <f>SUMIFS(Out!$J$5:$J$605,Out!$V$5:$V$605,"Receita",Out!$G$5:$G$605,CReceber!$D364,Out!$L$5:$L$605,"Não Pago")</f>
        <v>0</v>
      </c>
      <c r="O364" s="49">
        <f>SUMIFS(Nov!$J$5:$J$605,Nov!$V$5:$V$605,"Receita",Nov!$G$5:$G$605,CReceber!$D364,Nov!$L$5:$L$605,"Não Pago")</f>
        <v>0</v>
      </c>
      <c r="P364" s="49">
        <f>SUMIFS(Dez!$J$5:$J$605,Dez!$V$5:$V$605,"Receita",Dez!$G$5:$G$605,CReceber!$D364,Dez!$L$5:$L$605,"Não Pago")</f>
        <v>0</v>
      </c>
      <c r="Q364" s="46">
        <f t="shared" si="11"/>
        <v>0</v>
      </c>
    </row>
    <row r="365" spans="3:17" ht="25.5" customHeight="1" thickTop="1" thickBot="1" x14ac:dyDescent="0.3">
      <c r="C365" s="34">
        <f>'PC Receitas'!O57</f>
        <v>9999</v>
      </c>
      <c r="D365" s="35" t="str">
        <f>VLOOKUP(C365,'PC Receitas'!$K$4:$L$105,2,FALSE)</f>
        <v>-</v>
      </c>
      <c r="E365" s="49">
        <f>SUMIFS(Jan!$J$5:$J$586,Jan!$V$5:$V$586,"Receita",Jan!$G$5:$G$586,CReceber!$D365,Jan!$L$5:$L$586,"Não Pago")</f>
        <v>0</v>
      </c>
      <c r="F365" s="49">
        <f>SUMIFS(Fev!$J$5:$J$605,Fev!$V$5:$V$605,"Receita",Fev!$G$5:$G$605,CReceber!$D365,Fev!$L$5:$L$605,"Não Pago")</f>
        <v>0</v>
      </c>
      <c r="G365" s="49">
        <f>SUMIFS(Mar!$J$5:$J$605,Mar!$V$5:$V$605,"Receita",Mar!$G$5:$G$605,CReceber!$D360,Mar!$L$5:$L$605,"Não Pago")</f>
        <v>0</v>
      </c>
      <c r="H365" s="49">
        <f>SUMIFS(Abr!$J$5:$J$605,Abr!$V$5:$V$605,"Receita",Abr!$G$5:$G$605,CReceber!$D365,Abr!$L$5:$L$605,"Não Pago")</f>
        <v>0</v>
      </c>
      <c r="I365" s="49">
        <f>SUMIFS(Mai!$J$5:$J$605,Mai!$V$5:$V$605,"Receita",Mai!$G$5:$G$605,CReceber!$D365,Mai!$L$5:$L$605,"Não Pago")</f>
        <v>0</v>
      </c>
      <c r="J365" s="49">
        <f>SUMIFS(Jun!$J$5:$J$605,Jun!$V$5:$V$605,"Receita",Jun!$G$5:$G$605,CReceber!$D365,Jun!$L$5:$L$605,"Não Pago")</f>
        <v>0</v>
      </c>
      <c r="K365" s="49">
        <f>SUMIFS(Jul!$J$5:$J$605,Jul!$V$5:$V$605,"Receita",Jul!$G$5:$G$605,CReceber!$D365,Jul!$L$5:$L$605,"Não Pago")</f>
        <v>0</v>
      </c>
      <c r="L365" s="49">
        <f>SUMIFS(Ago!$J$5:$J$596,Ago!$V$5:$V$596,"Receita",Ago!$G$5:$G$596,CReceber!$D365,Ago!$L$5:$L$596,"Não Pago")</f>
        <v>0</v>
      </c>
      <c r="M365" s="49">
        <f>SUMIFS(Set!$J$5:$J$605,Set!$V$5:$V$605,"Receita",Set!$G$5:$G$605,CReceber!$D365,Set!$L$5:$L$605,"Não Pago")</f>
        <v>0</v>
      </c>
      <c r="N365" s="49">
        <f>SUMIFS(Out!$J$5:$J$605,Out!$V$5:$V$605,"Receita",Out!$G$5:$G$605,CReceber!$D365,Out!$L$5:$L$605,"Não Pago")</f>
        <v>0</v>
      </c>
      <c r="O365" s="49">
        <f>SUMIFS(Nov!$J$5:$J$605,Nov!$V$5:$V$605,"Receita",Nov!$G$5:$G$605,CReceber!$D365,Nov!$L$5:$L$605,"Não Pago")</f>
        <v>0</v>
      </c>
      <c r="P365" s="49">
        <f>SUMIFS(Dez!$J$5:$J$605,Dez!$V$5:$V$605,"Receita",Dez!$G$5:$G$605,CReceber!$D365,Dez!$L$5:$L$605,"Não Pago")</f>
        <v>0</v>
      </c>
      <c r="Q365" s="46">
        <f t="shared" si="11"/>
        <v>0</v>
      </c>
    </row>
    <row r="366" spans="3:17" ht="25.5" customHeight="1" thickTop="1" thickBot="1" x14ac:dyDescent="0.3">
      <c r="C366" s="34">
        <f>'PC Receitas'!O58</f>
        <v>9999</v>
      </c>
      <c r="D366" s="35" t="str">
        <f>VLOOKUP(C366,'PC Receitas'!$K$4:$L$105,2,FALSE)</f>
        <v>-</v>
      </c>
      <c r="E366" s="49">
        <f>SUMIFS(Jan!$J$5:$J$586,Jan!$V$5:$V$586,"Receita",Jan!$G$5:$G$586,CReceber!$D366,Jan!$L$5:$L$586,"Não Pago")</f>
        <v>0</v>
      </c>
      <c r="F366" s="49">
        <f>SUMIFS(Fev!$J$5:$J$605,Fev!$V$5:$V$605,"Receita",Fev!$G$5:$G$605,CReceber!$D366,Fev!$L$5:$L$605,"Não Pago")</f>
        <v>0</v>
      </c>
      <c r="G366" s="49">
        <f>SUMIFS(Mar!$J$5:$J$605,Mar!$V$5:$V$605,"Receita",Mar!$G$5:$G$605,CReceber!$D361,Mar!$L$5:$L$605,"Não Pago")</f>
        <v>0</v>
      </c>
      <c r="H366" s="49">
        <f>SUMIFS(Abr!$J$5:$J$605,Abr!$V$5:$V$605,"Receita",Abr!$G$5:$G$605,CReceber!$D366,Abr!$L$5:$L$605,"Não Pago")</f>
        <v>0</v>
      </c>
      <c r="I366" s="49">
        <f>SUMIFS(Mai!$J$5:$J$605,Mai!$V$5:$V$605,"Receita",Mai!$G$5:$G$605,CReceber!$D366,Mai!$L$5:$L$605,"Não Pago")</f>
        <v>0</v>
      </c>
      <c r="J366" s="49">
        <f>SUMIFS(Jun!$J$5:$J$605,Jun!$V$5:$V$605,"Receita",Jun!$G$5:$G$605,CReceber!$D366,Jun!$L$5:$L$605,"Não Pago")</f>
        <v>0</v>
      </c>
      <c r="K366" s="49">
        <f>SUMIFS(Jul!$J$5:$J$605,Jul!$V$5:$V$605,"Receita",Jul!$G$5:$G$605,CReceber!$D366,Jul!$L$5:$L$605,"Não Pago")</f>
        <v>0</v>
      </c>
      <c r="L366" s="49">
        <f>SUMIFS(Ago!$J$5:$J$596,Ago!$V$5:$V$596,"Receita",Ago!$G$5:$G$596,CReceber!$D366,Ago!$L$5:$L$596,"Não Pago")</f>
        <v>0</v>
      </c>
      <c r="M366" s="49">
        <f>SUMIFS(Set!$J$5:$J$605,Set!$V$5:$V$605,"Receita",Set!$G$5:$G$605,CReceber!$D366,Set!$L$5:$L$605,"Não Pago")</f>
        <v>0</v>
      </c>
      <c r="N366" s="49">
        <f>SUMIFS(Out!$J$5:$J$605,Out!$V$5:$V$605,"Receita",Out!$G$5:$G$605,CReceber!$D366,Out!$L$5:$L$605,"Não Pago")</f>
        <v>0</v>
      </c>
      <c r="O366" s="49">
        <f>SUMIFS(Nov!$J$5:$J$605,Nov!$V$5:$V$605,"Receita",Nov!$G$5:$G$605,CReceber!$D366,Nov!$L$5:$L$605,"Não Pago")</f>
        <v>0</v>
      </c>
      <c r="P366" s="49">
        <f>SUMIFS(Dez!$J$5:$J$605,Dez!$V$5:$V$605,"Receita",Dez!$G$5:$G$605,CReceber!$D366,Dez!$L$5:$L$605,"Não Pago")</f>
        <v>0</v>
      </c>
      <c r="Q366" s="46">
        <f t="shared" si="11"/>
        <v>0</v>
      </c>
    </row>
    <row r="367" spans="3:17" ht="25.5" customHeight="1" thickTop="1" thickBot="1" x14ac:dyDescent="0.3">
      <c r="C367" s="34">
        <f>'PC Receitas'!O59</f>
        <v>9999</v>
      </c>
      <c r="D367" s="35" t="str">
        <f>VLOOKUP(C367,'PC Receitas'!$K$4:$L$105,2,FALSE)</f>
        <v>-</v>
      </c>
      <c r="E367" s="49">
        <f>SUMIFS(Jan!$J$5:$J$586,Jan!$V$5:$V$586,"Receita",Jan!$G$5:$G$586,CReceber!$D367,Jan!$L$5:$L$586,"Não Pago")</f>
        <v>0</v>
      </c>
      <c r="F367" s="49">
        <f>SUMIFS(Fev!$J$5:$J$605,Fev!$V$5:$V$605,"Receita",Fev!$G$5:$G$605,CReceber!$D367,Fev!$L$5:$L$605,"Não Pago")</f>
        <v>0</v>
      </c>
      <c r="G367" s="49">
        <f>SUMIFS(Mar!$J$5:$J$605,Mar!$V$5:$V$605,"Receita",Mar!$G$5:$G$605,CReceber!$D362,Mar!$L$5:$L$605,"Não Pago")</f>
        <v>0</v>
      </c>
      <c r="H367" s="49">
        <f>SUMIFS(Abr!$J$5:$J$605,Abr!$V$5:$V$605,"Receita",Abr!$G$5:$G$605,CReceber!$D367,Abr!$L$5:$L$605,"Não Pago")</f>
        <v>0</v>
      </c>
      <c r="I367" s="49">
        <f>SUMIFS(Mai!$J$5:$J$605,Mai!$V$5:$V$605,"Receita",Mai!$G$5:$G$605,CReceber!$D367,Mai!$L$5:$L$605,"Não Pago")</f>
        <v>0</v>
      </c>
      <c r="J367" s="49">
        <f>SUMIFS(Jun!$J$5:$J$605,Jun!$V$5:$V$605,"Receita",Jun!$G$5:$G$605,CReceber!$D367,Jun!$L$5:$L$605,"Não Pago")</f>
        <v>0</v>
      </c>
      <c r="K367" s="49">
        <f>SUMIFS(Jul!$J$5:$J$605,Jul!$V$5:$V$605,"Receita",Jul!$G$5:$G$605,CReceber!$D367,Jul!$L$5:$L$605,"Não Pago")</f>
        <v>0</v>
      </c>
      <c r="L367" s="49">
        <f>SUMIFS(Ago!$J$5:$J$596,Ago!$V$5:$V$596,"Receita",Ago!$G$5:$G$596,CReceber!$D367,Ago!$L$5:$L$596,"Não Pago")</f>
        <v>0</v>
      </c>
      <c r="M367" s="49">
        <f>SUMIFS(Set!$J$5:$J$605,Set!$V$5:$V$605,"Receita",Set!$G$5:$G$605,CReceber!$D367,Set!$L$5:$L$605,"Não Pago")</f>
        <v>0</v>
      </c>
      <c r="N367" s="49">
        <f>SUMIFS(Out!$J$5:$J$605,Out!$V$5:$V$605,"Receita",Out!$G$5:$G$605,CReceber!$D367,Out!$L$5:$L$605,"Não Pago")</f>
        <v>0</v>
      </c>
      <c r="O367" s="49">
        <f>SUMIFS(Nov!$J$5:$J$605,Nov!$V$5:$V$605,"Receita",Nov!$G$5:$G$605,CReceber!$D367,Nov!$L$5:$L$605,"Não Pago")</f>
        <v>0</v>
      </c>
      <c r="P367" s="49">
        <f>SUMIFS(Dez!$J$5:$J$605,Dez!$V$5:$V$605,"Receita",Dez!$G$5:$G$605,CReceber!$D367,Dez!$L$5:$L$605,"Não Pago")</f>
        <v>0</v>
      </c>
      <c r="Q367" s="46">
        <f t="shared" si="11"/>
        <v>0</v>
      </c>
    </row>
    <row r="368" spans="3:17" ht="25.5" customHeight="1" thickTop="1" thickBot="1" x14ac:dyDescent="0.3">
      <c r="C368" s="34">
        <f>'PC Receitas'!O60</f>
        <v>9999</v>
      </c>
      <c r="D368" s="35" t="str">
        <f>VLOOKUP(C368,'PC Receitas'!$K$4:$L$105,2,FALSE)</f>
        <v>-</v>
      </c>
      <c r="E368" s="49">
        <f>SUMIFS(Jan!$J$5:$J$586,Jan!$V$5:$V$586,"Receita",Jan!$G$5:$G$586,CReceber!$D368,Jan!$L$5:$L$586,"Não Pago")</f>
        <v>0</v>
      </c>
      <c r="F368" s="49">
        <f>SUMIFS(Fev!$J$5:$J$605,Fev!$V$5:$V$605,"Receita",Fev!$G$5:$G$605,CReceber!$D368,Fev!$L$5:$L$605,"Não Pago")</f>
        <v>0</v>
      </c>
      <c r="G368" s="49">
        <f>SUMIFS(Mar!$J$5:$J$605,Mar!$V$5:$V$605,"Receita",Mar!$G$5:$G$605,CReceber!$D363,Mar!$L$5:$L$605,"Não Pago")</f>
        <v>0</v>
      </c>
      <c r="H368" s="49">
        <f>SUMIFS(Abr!$J$5:$J$605,Abr!$V$5:$V$605,"Receita",Abr!$G$5:$G$605,CReceber!$D368,Abr!$L$5:$L$605,"Não Pago")</f>
        <v>0</v>
      </c>
      <c r="I368" s="49">
        <f>SUMIFS(Mai!$J$5:$J$605,Mai!$V$5:$V$605,"Receita",Mai!$G$5:$G$605,CReceber!$D368,Mai!$L$5:$L$605,"Não Pago")</f>
        <v>0</v>
      </c>
      <c r="J368" s="49">
        <f>SUMIFS(Jun!$J$5:$J$605,Jun!$V$5:$V$605,"Receita",Jun!$G$5:$G$605,CReceber!$D368,Jun!$L$5:$L$605,"Não Pago")</f>
        <v>0</v>
      </c>
      <c r="K368" s="49">
        <f>SUMIFS(Jul!$J$5:$J$605,Jul!$V$5:$V$605,"Receita",Jul!$G$5:$G$605,CReceber!$D368,Jul!$L$5:$L$605,"Não Pago")</f>
        <v>0</v>
      </c>
      <c r="L368" s="49">
        <f>SUMIFS(Ago!$J$5:$J$596,Ago!$V$5:$V$596,"Receita",Ago!$G$5:$G$596,CReceber!$D368,Ago!$L$5:$L$596,"Não Pago")</f>
        <v>0</v>
      </c>
      <c r="M368" s="49">
        <f>SUMIFS(Set!$J$5:$J$605,Set!$V$5:$V$605,"Receita",Set!$G$5:$G$605,CReceber!$D368,Set!$L$5:$L$605,"Não Pago")</f>
        <v>0</v>
      </c>
      <c r="N368" s="49">
        <f>SUMIFS(Out!$J$5:$J$605,Out!$V$5:$V$605,"Receita",Out!$G$5:$G$605,CReceber!$D368,Out!$L$5:$L$605,"Não Pago")</f>
        <v>0</v>
      </c>
      <c r="O368" s="49">
        <f>SUMIFS(Nov!$J$5:$J$605,Nov!$V$5:$V$605,"Receita",Nov!$G$5:$G$605,CReceber!$D368,Nov!$L$5:$L$605,"Não Pago")</f>
        <v>0</v>
      </c>
      <c r="P368" s="49">
        <f>SUMIFS(Dez!$J$5:$J$605,Dez!$V$5:$V$605,"Receita",Dez!$G$5:$G$605,CReceber!$D368,Dez!$L$5:$L$605,"Não Pago")</f>
        <v>0</v>
      </c>
      <c r="Q368" s="46">
        <f t="shared" si="11"/>
        <v>0</v>
      </c>
    </row>
    <row r="369" spans="3:17" ht="25.5" customHeight="1" thickTop="1" thickBot="1" x14ac:dyDescent="0.3">
      <c r="C369" s="34">
        <f>'PC Receitas'!O61</f>
        <v>9999</v>
      </c>
      <c r="D369" s="35" t="str">
        <f>VLOOKUP(C369,'PC Receitas'!$K$4:$L$105,2,FALSE)</f>
        <v>-</v>
      </c>
      <c r="E369" s="49">
        <f>SUMIFS(Jan!$J$5:$J$586,Jan!$V$5:$V$586,"Receita",Jan!$G$5:$G$586,CReceber!$D369,Jan!$L$5:$L$586,"Não Pago")</f>
        <v>0</v>
      </c>
      <c r="F369" s="49">
        <f>SUMIFS(Fev!$J$5:$J$605,Fev!$V$5:$V$605,"Receita",Fev!$G$5:$G$605,CReceber!$D369,Fev!$L$5:$L$605,"Não Pago")</f>
        <v>0</v>
      </c>
      <c r="G369" s="49">
        <f>SUMIFS(Mar!$J$5:$J$605,Mar!$V$5:$V$605,"Receita",Mar!$G$5:$G$605,CReceber!$D364,Mar!$L$5:$L$605,"Não Pago")</f>
        <v>0</v>
      </c>
      <c r="H369" s="49">
        <f>SUMIFS(Abr!$J$5:$J$605,Abr!$V$5:$V$605,"Receita",Abr!$G$5:$G$605,CReceber!$D369,Abr!$L$5:$L$605,"Não Pago")</f>
        <v>0</v>
      </c>
      <c r="I369" s="49">
        <f>SUMIFS(Mai!$J$5:$J$605,Mai!$V$5:$V$605,"Receita",Mai!$G$5:$G$605,CReceber!$D369,Mai!$L$5:$L$605,"Não Pago")</f>
        <v>0</v>
      </c>
      <c r="J369" s="49">
        <f>SUMIFS(Jun!$J$5:$J$605,Jun!$V$5:$V$605,"Receita",Jun!$G$5:$G$605,CReceber!$D369,Jun!$L$5:$L$605,"Não Pago")</f>
        <v>0</v>
      </c>
      <c r="K369" s="49">
        <f>SUMIFS(Jul!$J$5:$J$605,Jul!$V$5:$V$605,"Receita",Jul!$G$5:$G$605,CReceber!$D369,Jul!$L$5:$L$605,"Não Pago")</f>
        <v>0</v>
      </c>
      <c r="L369" s="49">
        <f>SUMIFS(Ago!$J$5:$J$596,Ago!$V$5:$V$596,"Receita",Ago!$G$5:$G$596,CReceber!$D369,Ago!$L$5:$L$596,"Não Pago")</f>
        <v>0</v>
      </c>
      <c r="M369" s="49">
        <f>SUMIFS(Set!$J$5:$J$605,Set!$V$5:$V$605,"Receita",Set!$G$5:$G$605,CReceber!$D369,Set!$L$5:$L$605,"Não Pago")</f>
        <v>0</v>
      </c>
      <c r="N369" s="49">
        <f>SUMIFS(Out!$J$5:$J$605,Out!$V$5:$V$605,"Receita",Out!$G$5:$G$605,CReceber!$D369,Out!$L$5:$L$605,"Não Pago")</f>
        <v>0</v>
      </c>
      <c r="O369" s="49">
        <f>SUMIFS(Nov!$J$5:$J$605,Nov!$V$5:$V$605,"Receita",Nov!$G$5:$G$605,CReceber!$D369,Nov!$L$5:$L$605,"Não Pago")</f>
        <v>0</v>
      </c>
      <c r="P369" s="49">
        <f>SUMIFS(Dez!$J$5:$J$605,Dez!$V$5:$V$605,"Receita",Dez!$G$5:$G$605,CReceber!$D369,Dez!$L$5:$L$605,"Não Pago")</f>
        <v>0</v>
      </c>
      <c r="Q369" s="46">
        <f t="shared" si="11"/>
        <v>0</v>
      </c>
    </row>
    <row r="370" spans="3:17" ht="25.5" customHeight="1" thickTop="1" thickBot="1" x14ac:dyDescent="0.3">
      <c r="C370" s="34">
        <f>'PC Receitas'!O62</f>
        <v>9999</v>
      </c>
      <c r="D370" s="35" t="str">
        <f>VLOOKUP(C370,'PC Receitas'!$K$4:$L$105,2,FALSE)</f>
        <v>-</v>
      </c>
      <c r="E370" s="49">
        <f>SUMIFS(Jan!$J$5:$J$586,Jan!$V$5:$V$586,"Receita",Jan!$G$5:$G$586,CReceber!$D370,Jan!$L$5:$L$586,"Não Pago")</f>
        <v>0</v>
      </c>
      <c r="F370" s="49">
        <f>SUMIFS(Fev!$J$5:$J$605,Fev!$V$5:$V$605,"Receita",Fev!$G$5:$G$605,CReceber!$D370,Fev!$L$5:$L$605,"Não Pago")</f>
        <v>0</v>
      </c>
      <c r="G370" s="49">
        <f>SUMIFS(Mar!$J$5:$J$605,Mar!$V$5:$V$605,"Receita",Mar!$G$5:$G$605,CReceber!$D365,Mar!$L$5:$L$605,"Não Pago")</f>
        <v>0</v>
      </c>
      <c r="H370" s="49">
        <f>SUMIFS(Abr!$J$5:$J$605,Abr!$V$5:$V$605,"Receita",Abr!$G$5:$G$605,CReceber!$D370,Abr!$L$5:$L$605,"Não Pago")</f>
        <v>0</v>
      </c>
      <c r="I370" s="49">
        <f>SUMIFS(Mai!$J$5:$J$605,Mai!$V$5:$V$605,"Receita",Mai!$G$5:$G$605,CReceber!$D370,Mai!$L$5:$L$605,"Não Pago")</f>
        <v>0</v>
      </c>
      <c r="J370" s="49">
        <f>SUMIFS(Jun!$J$5:$J$605,Jun!$V$5:$V$605,"Receita",Jun!$G$5:$G$605,CReceber!$D370,Jun!$L$5:$L$605,"Não Pago")</f>
        <v>0</v>
      </c>
      <c r="K370" s="49">
        <f>SUMIFS(Jul!$J$5:$J$605,Jul!$V$5:$V$605,"Receita",Jul!$G$5:$G$605,CReceber!$D370,Jul!$L$5:$L$605,"Não Pago")</f>
        <v>0</v>
      </c>
      <c r="L370" s="49">
        <f>SUMIFS(Ago!$J$5:$J$596,Ago!$V$5:$V$596,"Receita",Ago!$G$5:$G$596,CReceber!$D370,Ago!$L$5:$L$596,"Não Pago")</f>
        <v>0</v>
      </c>
      <c r="M370" s="49">
        <f>SUMIFS(Set!$J$5:$J$605,Set!$V$5:$V$605,"Receita",Set!$G$5:$G$605,CReceber!$D370,Set!$L$5:$L$605,"Não Pago")</f>
        <v>0</v>
      </c>
      <c r="N370" s="49">
        <f>SUMIFS(Out!$J$5:$J$605,Out!$V$5:$V$605,"Receita",Out!$G$5:$G$605,CReceber!$D370,Out!$L$5:$L$605,"Não Pago")</f>
        <v>0</v>
      </c>
      <c r="O370" s="49">
        <f>SUMIFS(Nov!$J$5:$J$605,Nov!$V$5:$V$605,"Receita",Nov!$G$5:$G$605,CReceber!$D370,Nov!$L$5:$L$605,"Não Pago")</f>
        <v>0</v>
      </c>
      <c r="P370" s="49">
        <f>SUMIFS(Dez!$J$5:$J$605,Dez!$V$5:$V$605,"Receita",Dez!$G$5:$G$605,CReceber!$D370,Dez!$L$5:$L$605,"Não Pago")</f>
        <v>0</v>
      </c>
      <c r="Q370" s="46">
        <f t="shared" si="11"/>
        <v>0</v>
      </c>
    </row>
    <row r="371" spans="3:17" ht="25.5" customHeight="1" thickTop="1" thickBot="1" x14ac:dyDescent="0.3">
      <c r="C371" s="34">
        <f>'PC Receitas'!O63</f>
        <v>9999</v>
      </c>
      <c r="D371" s="35" t="str">
        <f>VLOOKUP(C371,'PC Receitas'!$K$4:$L$105,2,FALSE)</f>
        <v>-</v>
      </c>
      <c r="E371" s="49">
        <f>SUMIFS(Jan!$J$5:$J$586,Jan!$V$5:$V$586,"Receita",Jan!$G$5:$G$586,CReceber!$D371,Jan!$L$5:$L$586,"Não Pago")</f>
        <v>0</v>
      </c>
      <c r="F371" s="49">
        <f>SUMIFS(Fev!$J$5:$J$605,Fev!$V$5:$V$605,"Receita",Fev!$G$5:$G$605,CReceber!$D371,Fev!$L$5:$L$605,"Não Pago")</f>
        <v>0</v>
      </c>
      <c r="G371" s="49">
        <f>SUMIFS(Mar!$J$5:$J$605,Mar!$V$5:$V$605,"Receita",Mar!$G$5:$G$605,CReceber!$D366,Mar!$L$5:$L$605,"Não Pago")</f>
        <v>0</v>
      </c>
      <c r="H371" s="49">
        <f>SUMIFS(Abr!$J$5:$J$605,Abr!$V$5:$V$605,"Receita",Abr!$G$5:$G$605,CReceber!$D371,Abr!$L$5:$L$605,"Não Pago")</f>
        <v>0</v>
      </c>
      <c r="I371" s="49">
        <f>SUMIFS(Mai!$J$5:$J$605,Mai!$V$5:$V$605,"Receita",Mai!$G$5:$G$605,CReceber!$D371,Mai!$L$5:$L$605,"Não Pago")</f>
        <v>0</v>
      </c>
      <c r="J371" s="49">
        <f>SUMIFS(Jun!$J$5:$J$605,Jun!$V$5:$V$605,"Receita",Jun!$G$5:$G$605,CReceber!$D371,Jun!$L$5:$L$605,"Não Pago")</f>
        <v>0</v>
      </c>
      <c r="K371" s="49">
        <f>SUMIFS(Jul!$J$5:$J$605,Jul!$V$5:$V$605,"Receita",Jul!$G$5:$G$605,CReceber!$D371,Jul!$L$5:$L$605,"Não Pago")</f>
        <v>0</v>
      </c>
      <c r="L371" s="49">
        <f>SUMIFS(Ago!$J$5:$J$596,Ago!$V$5:$V$596,"Receita",Ago!$G$5:$G$596,CReceber!$D371,Ago!$L$5:$L$596,"Não Pago")</f>
        <v>0</v>
      </c>
      <c r="M371" s="49">
        <f>SUMIFS(Set!$J$5:$J$605,Set!$V$5:$V$605,"Receita",Set!$G$5:$G$605,CReceber!$D371,Set!$L$5:$L$605,"Não Pago")</f>
        <v>0</v>
      </c>
      <c r="N371" s="49">
        <f>SUMIFS(Out!$J$5:$J$605,Out!$V$5:$V$605,"Receita",Out!$G$5:$G$605,CReceber!$D371,Out!$L$5:$L$605,"Não Pago")</f>
        <v>0</v>
      </c>
      <c r="O371" s="49">
        <f>SUMIFS(Nov!$J$5:$J$605,Nov!$V$5:$V$605,"Receita",Nov!$G$5:$G$605,CReceber!$D371,Nov!$L$5:$L$605,"Não Pago")</f>
        <v>0</v>
      </c>
      <c r="P371" s="49">
        <f>SUMIFS(Dez!$J$5:$J$605,Dez!$V$5:$V$605,"Receita",Dez!$G$5:$G$605,CReceber!$D371,Dez!$L$5:$L$605,"Não Pago")</f>
        <v>0</v>
      </c>
      <c r="Q371" s="46">
        <f t="shared" si="11"/>
        <v>0</v>
      </c>
    </row>
    <row r="372" spans="3:17" ht="25.5" customHeight="1" thickTop="1" thickBot="1" x14ac:dyDescent="0.3">
      <c r="C372" s="34">
        <f>'PC Receitas'!O64</f>
        <v>9999</v>
      </c>
      <c r="D372" s="35" t="str">
        <f>VLOOKUP(C372,'PC Receitas'!$K$4:$L$105,2,FALSE)</f>
        <v>-</v>
      </c>
      <c r="E372" s="49">
        <f>SUMIFS(Jan!$J$5:$J$586,Jan!$V$5:$V$586,"Receita",Jan!$G$5:$G$586,CReceber!$D372,Jan!$L$5:$L$586,"Não Pago")</f>
        <v>0</v>
      </c>
      <c r="F372" s="49">
        <f>SUMIFS(Fev!$J$5:$J$605,Fev!$V$5:$V$605,"Receita",Fev!$G$5:$G$605,CReceber!$D372,Fev!$L$5:$L$605,"Não Pago")</f>
        <v>0</v>
      </c>
      <c r="G372" s="49">
        <f>SUMIFS(Mar!$J$5:$J$605,Mar!$V$5:$V$605,"Receita",Mar!$G$5:$G$605,CReceber!$D367,Mar!$L$5:$L$605,"Não Pago")</f>
        <v>0</v>
      </c>
      <c r="H372" s="49">
        <f>SUMIFS(Abr!$J$5:$J$605,Abr!$V$5:$V$605,"Receita",Abr!$G$5:$G$605,CReceber!$D372,Abr!$L$5:$L$605,"Não Pago")</f>
        <v>0</v>
      </c>
      <c r="I372" s="49">
        <f>SUMIFS(Mai!$J$5:$J$605,Mai!$V$5:$V$605,"Receita",Mai!$G$5:$G$605,CReceber!$D372,Mai!$L$5:$L$605,"Não Pago")</f>
        <v>0</v>
      </c>
      <c r="J372" s="49">
        <f>SUMIFS(Jun!$J$5:$J$605,Jun!$V$5:$V$605,"Receita",Jun!$G$5:$G$605,CReceber!$D372,Jun!$L$5:$L$605,"Não Pago")</f>
        <v>0</v>
      </c>
      <c r="K372" s="49">
        <f>SUMIFS(Jul!$J$5:$J$605,Jul!$V$5:$V$605,"Receita",Jul!$G$5:$G$605,CReceber!$D372,Jul!$L$5:$L$605,"Não Pago")</f>
        <v>0</v>
      </c>
      <c r="L372" s="49">
        <f>SUMIFS(Ago!$J$5:$J$596,Ago!$V$5:$V$596,"Receita",Ago!$G$5:$G$596,CReceber!$D372,Ago!$L$5:$L$596,"Não Pago")</f>
        <v>0</v>
      </c>
      <c r="M372" s="49">
        <f>SUMIFS(Set!$J$5:$J$605,Set!$V$5:$V$605,"Receita",Set!$G$5:$G$605,CReceber!$D372,Set!$L$5:$L$605,"Não Pago")</f>
        <v>0</v>
      </c>
      <c r="N372" s="49">
        <f>SUMIFS(Out!$J$5:$J$605,Out!$V$5:$V$605,"Receita",Out!$G$5:$G$605,CReceber!$D372,Out!$L$5:$L$605,"Não Pago")</f>
        <v>0</v>
      </c>
      <c r="O372" s="49">
        <f>SUMIFS(Nov!$J$5:$J$605,Nov!$V$5:$V$605,"Receita",Nov!$G$5:$G$605,CReceber!$D372,Nov!$L$5:$L$605,"Não Pago")</f>
        <v>0</v>
      </c>
      <c r="P372" s="49">
        <f>SUMIFS(Dez!$J$5:$J$605,Dez!$V$5:$V$605,"Receita",Dez!$G$5:$G$605,CReceber!$D372,Dez!$L$5:$L$605,"Não Pago")</f>
        <v>0</v>
      </c>
      <c r="Q372" s="46">
        <f t="shared" si="11"/>
        <v>0</v>
      </c>
    </row>
    <row r="373" spans="3:17" ht="25.5" customHeight="1" thickTop="1" thickBot="1" x14ac:dyDescent="0.3">
      <c r="C373" s="34">
        <f>'PC Receitas'!O65</f>
        <v>9999</v>
      </c>
      <c r="D373" s="35" t="str">
        <f>VLOOKUP(C373,'PC Receitas'!$K$4:$L$105,2,FALSE)</f>
        <v>-</v>
      </c>
      <c r="E373" s="49">
        <f>SUMIFS(Jan!$J$5:$J$586,Jan!$V$5:$V$586,"Receita",Jan!$G$5:$G$586,CReceber!$D373,Jan!$L$5:$L$586,"Não Pago")</f>
        <v>0</v>
      </c>
      <c r="F373" s="49">
        <f>SUMIFS(Fev!$J$5:$J$605,Fev!$V$5:$V$605,"Receita",Fev!$G$5:$G$605,CReceber!$D373,Fev!$L$5:$L$605,"Não Pago")</f>
        <v>0</v>
      </c>
      <c r="G373" s="49">
        <f>SUMIFS(Mar!$J$5:$J$605,Mar!$V$5:$V$605,"Receita",Mar!$G$5:$G$605,CReceber!$D368,Mar!$L$5:$L$605,"Não Pago")</f>
        <v>0</v>
      </c>
      <c r="H373" s="49">
        <f>SUMIFS(Abr!$J$5:$J$605,Abr!$V$5:$V$605,"Receita",Abr!$G$5:$G$605,CReceber!$D373,Abr!$L$5:$L$605,"Não Pago")</f>
        <v>0</v>
      </c>
      <c r="I373" s="49">
        <f>SUMIFS(Mai!$J$5:$J$605,Mai!$V$5:$V$605,"Receita",Mai!$G$5:$G$605,CReceber!$D373,Mai!$L$5:$L$605,"Não Pago")</f>
        <v>0</v>
      </c>
      <c r="J373" s="49">
        <f>SUMIFS(Jun!$J$5:$J$605,Jun!$V$5:$V$605,"Receita",Jun!$G$5:$G$605,CReceber!$D373,Jun!$L$5:$L$605,"Não Pago")</f>
        <v>0</v>
      </c>
      <c r="K373" s="49">
        <f>SUMIFS(Jul!$J$5:$J$605,Jul!$V$5:$V$605,"Receita",Jul!$G$5:$G$605,CReceber!$D373,Jul!$L$5:$L$605,"Não Pago")</f>
        <v>0</v>
      </c>
      <c r="L373" s="49">
        <f>SUMIFS(Ago!$J$5:$J$596,Ago!$V$5:$V$596,"Receita",Ago!$G$5:$G$596,CReceber!$D373,Ago!$L$5:$L$596,"Não Pago")</f>
        <v>0</v>
      </c>
      <c r="M373" s="49">
        <f>SUMIFS(Set!$J$5:$J$605,Set!$V$5:$V$605,"Receita",Set!$G$5:$G$605,CReceber!$D373,Set!$L$5:$L$605,"Não Pago")</f>
        <v>0</v>
      </c>
      <c r="N373" s="49">
        <f>SUMIFS(Out!$J$5:$J$605,Out!$V$5:$V$605,"Receita",Out!$G$5:$G$605,CReceber!$D373,Out!$L$5:$L$605,"Não Pago")</f>
        <v>0</v>
      </c>
      <c r="O373" s="49">
        <f>SUMIFS(Nov!$J$5:$J$605,Nov!$V$5:$V$605,"Receita",Nov!$G$5:$G$605,CReceber!$D373,Nov!$L$5:$L$605,"Não Pago")</f>
        <v>0</v>
      </c>
      <c r="P373" s="49">
        <f>SUMIFS(Dez!$J$5:$J$605,Dez!$V$5:$V$605,"Receita",Dez!$G$5:$G$605,CReceber!$D373,Dez!$L$5:$L$605,"Não Pago")</f>
        <v>0</v>
      </c>
      <c r="Q373" s="46">
        <f t="shared" si="11"/>
        <v>0</v>
      </c>
    </row>
    <row r="374" spans="3:17" ht="25.5" customHeight="1" thickTop="1" thickBot="1" x14ac:dyDescent="0.3">
      <c r="C374" s="34">
        <f>'PC Receitas'!O66</f>
        <v>9999</v>
      </c>
      <c r="D374" s="35" t="str">
        <f>VLOOKUP(C374,'PC Receitas'!$K$4:$L$105,2,FALSE)</f>
        <v>-</v>
      </c>
      <c r="E374" s="49">
        <f>SUMIFS(Jan!$J$5:$J$586,Jan!$V$5:$V$586,"Receita",Jan!$G$5:$G$586,CReceber!$D374,Jan!$L$5:$L$586,"Não Pago")</f>
        <v>0</v>
      </c>
      <c r="F374" s="49">
        <f>SUMIFS(Fev!$J$5:$J$605,Fev!$V$5:$V$605,"Receita",Fev!$G$5:$G$605,CReceber!$D374,Fev!$L$5:$L$605,"Não Pago")</f>
        <v>0</v>
      </c>
      <c r="G374" s="49">
        <f>SUMIFS(Mar!$J$5:$J$605,Mar!$V$5:$V$605,"Receita",Mar!$G$5:$G$605,CReceber!$D369,Mar!$L$5:$L$605,"Não Pago")</f>
        <v>0</v>
      </c>
      <c r="H374" s="49">
        <f>SUMIFS(Abr!$J$5:$J$605,Abr!$V$5:$V$605,"Receita",Abr!$G$5:$G$605,CReceber!$D374,Abr!$L$5:$L$605,"Não Pago")</f>
        <v>0</v>
      </c>
      <c r="I374" s="49">
        <f>SUMIFS(Mai!$J$5:$J$605,Mai!$V$5:$V$605,"Receita",Mai!$G$5:$G$605,CReceber!$D374,Mai!$L$5:$L$605,"Não Pago")</f>
        <v>0</v>
      </c>
      <c r="J374" s="49">
        <f>SUMIFS(Jun!$J$5:$J$605,Jun!$V$5:$V$605,"Receita",Jun!$G$5:$G$605,CReceber!$D374,Jun!$L$5:$L$605,"Não Pago")</f>
        <v>0</v>
      </c>
      <c r="K374" s="49">
        <f>SUMIFS(Jul!$J$5:$J$605,Jul!$V$5:$V$605,"Receita",Jul!$G$5:$G$605,CReceber!$D374,Jul!$L$5:$L$605,"Não Pago")</f>
        <v>0</v>
      </c>
      <c r="L374" s="49">
        <f>SUMIFS(Ago!$J$5:$J$596,Ago!$V$5:$V$596,"Receita",Ago!$G$5:$G$596,CReceber!$D374,Ago!$L$5:$L$596,"Não Pago")</f>
        <v>0</v>
      </c>
      <c r="M374" s="49">
        <f>SUMIFS(Set!$J$5:$J$605,Set!$V$5:$V$605,"Receita",Set!$G$5:$G$605,CReceber!$D374,Set!$L$5:$L$605,"Não Pago")</f>
        <v>0</v>
      </c>
      <c r="N374" s="49">
        <f>SUMIFS(Out!$J$5:$J$605,Out!$V$5:$V$605,"Receita",Out!$G$5:$G$605,CReceber!$D374,Out!$L$5:$L$605,"Não Pago")</f>
        <v>0</v>
      </c>
      <c r="O374" s="49">
        <f>SUMIFS(Nov!$J$5:$J$605,Nov!$V$5:$V$605,"Receita",Nov!$G$5:$G$605,CReceber!$D374,Nov!$L$5:$L$605,"Não Pago")</f>
        <v>0</v>
      </c>
      <c r="P374" s="49">
        <f>SUMIFS(Dez!$J$5:$J$605,Dez!$V$5:$V$605,"Receita",Dez!$G$5:$G$605,CReceber!$D374,Dez!$L$5:$L$605,"Não Pago")</f>
        <v>0</v>
      </c>
      <c r="Q374" s="46">
        <f t="shared" si="11"/>
        <v>0</v>
      </c>
    </row>
    <row r="375" spans="3:17" ht="25.5" customHeight="1" thickTop="1" thickBot="1" x14ac:dyDescent="0.3">
      <c r="C375" s="34">
        <f>'PC Receitas'!O67</f>
        <v>9999</v>
      </c>
      <c r="D375" s="35" t="str">
        <f>VLOOKUP(C375,'PC Receitas'!$K$4:$L$105,2,FALSE)</f>
        <v>-</v>
      </c>
      <c r="E375" s="49">
        <f>SUMIFS(Jan!$J$5:$J$586,Jan!$V$5:$V$586,"Receita",Jan!$G$5:$G$586,CReceber!$D375,Jan!$L$5:$L$586,"Não Pago")</f>
        <v>0</v>
      </c>
      <c r="F375" s="49">
        <f>SUMIFS(Fev!$J$5:$J$605,Fev!$V$5:$V$605,"Receita",Fev!$G$5:$G$605,CReceber!$D375,Fev!$L$5:$L$605,"Não Pago")</f>
        <v>0</v>
      </c>
      <c r="G375" s="49">
        <f>SUMIFS(Mar!$J$5:$J$605,Mar!$V$5:$V$605,"Receita",Mar!$G$5:$G$605,CReceber!$D370,Mar!$L$5:$L$605,"Não Pago")</f>
        <v>0</v>
      </c>
      <c r="H375" s="49">
        <f>SUMIFS(Abr!$J$5:$J$605,Abr!$V$5:$V$605,"Receita",Abr!$G$5:$G$605,CReceber!$D375,Abr!$L$5:$L$605,"Não Pago")</f>
        <v>0</v>
      </c>
      <c r="I375" s="49">
        <f>SUMIFS(Mai!$J$5:$J$605,Mai!$V$5:$V$605,"Receita",Mai!$G$5:$G$605,CReceber!$D375,Mai!$L$5:$L$605,"Não Pago")</f>
        <v>0</v>
      </c>
      <c r="J375" s="49">
        <f>SUMIFS(Jun!$J$5:$J$605,Jun!$V$5:$V$605,"Receita",Jun!$G$5:$G$605,CReceber!$D375,Jun!$L$5:$L$605,"Não Pago")</f>
        <v>0</v>
      </c>
      <c r="K375" s="49">
        <f>SUMIFS(Jul!$J$5:$J$605,Jul!$V$5:$V$605,"Receita",Jul!$G$5:$G$605,CReceber!$D375,Jul!$L$5:$L$605,"Não Pago")</f>
        <v>0</v>
      </c>
      <c r="L375" s="49">
        <f>SUMIFS(Ago!$J$5:$J$596,Ago!$V$5:$V$596,"Receita",Ago!$G$5:$G$596,CReceber!$D375,Ago!$L$5:$L$596,"Não Pago")</f>
        <v>0</v>
      </c>
      <c r="M375" s="49">
        <f>SUMIFS(Set!$J$5:$J$605,Set!$V$5:$V$605,"Receita",Set!$G$5:$G$605,CReceber!$D375,Set!$L$5:$L$605,"Não Pago")</f>
        <v>0</v>
      </c>
      <c r="N375" s="49">
        <f>SUMIFS(Out!$J$5:$J$605,Out!$V$5:$V$605,"Receita",Out!$G$5:$G$605,CReceber!$D375,Out!$L$5:$L$605,"Não Pago")</f>
        <v>0</v>
      </c>
      <c r="O375" s="49">
        <f>SUMIFS(Nov!$J$5:$J$605,Nov!$V$5:$V$605,"Receita",Nov!$G$5:$G$605,CReceber!$D375,Nov!$L$5:$L$605,"Não Pago")</f>
        <v>0</v>
      </c>
      <c r="P375" s="49">
        <f>SUMIFS(Dez!$J$5:$J$605,Dez!$V$5:$V$605,"Receita",Dez!$G$5:$G$605,CReceber!$D375,Dez!$L$5:$L$605,"Não Pago")</f>
        <v>0</v>
      </c>
      <c r="Q375" s="46">
        <f t="shared" si="11"/>
        <v>0</v>
      </c>
    </row>
    <row r="376" spans="3:17" ht="25.5" customHeight="1" thickTop="1" thickBot="1" x14ac:dyDescent="0.3">
      <c r="C376" s="34">
        <f>'PC Receitas'!O68</f>
        <v>9999</v>
      </c>
      <c r="D376" s="35" t="str">
        <f>VLOOKUP(C376,'PC Receitas'!$K$4:$L$105,2,FALSE)</f>
        <v>-</v>
      </c>
      <c r="E376" s="49">
        <f>SUMIFS(Jan!$J$5:$J$586,Jan!$V$5:$V$586,"Receita",Jan!$G$5:$G$586,CReceber!$D376,Jan!$L$5:$L$586,"Não Pago")</f>
        <v>0</v>
      </c>
      <c r="F376" s="49">
        <f>SUMIFS(Fev!$J$5:$J$605,Fev!$V$5:$V$605,"Receita",Fev!$G$5:$G$605,CReceber!$D376,Fev!$L$5:$L$605,"Não Pago")</f>
        <v>0</v>
      </c>
      <c r="G376" s="49">
        <f>SUMIFS(Mar!$J$5:$J$605,Mar!$V$5:$V$605,"Receita",Mar!$G$5:$G$605,CReceber!$D371,Mar!$L$5:$L$605,"Não Pago")</f>
        <v>0</v>
      </c>
      <c r="H376" s="49">
        <f>SUMIFS(Abr!$J$5:$J$605,Abr!$V$5:$V$605,"Receita",Abr!$G$5:$G$605,CReceber!$D376,Abr!$L$5:$L$605,"Não Pago")</f>
        <v>0</v>
      </c>
      <c r="I376" s="49">
        <f>SUMIFS(Mai!$J$5:$J$605,Mai!$V$5:$V$605,"Receita",Mai!$G$5:$G$605,CReceber!$D376,Mai!$L$5:$L$605,"Não Pago")</f>
        <v>0</v>
      </c>
      <c r="J376" s="49">
        <f>SUMIFS(Jun!$J$5:$J$605,Jun!$V$5:$V$605,"Receita",Jun!$G$5:$G$605,CReceber!$D376,Jun!$L$5:$L$605,"Não Pago")</f>
        <v>0</v>
      </c>
      <c r="K376" s="49">
        <f>SUMIFS(Jul!$J$5:$J$605,Jul!$V$5:$V$605,"Receita",Jul!$G$5:$G$605,CReceber!$D376,Jul!$L$5:$L$605,"Não Pago")</f>
        <v>0</v>
      </c>
      <c r="L376" s="49">
        <f>SUMIFS(Ago!$J$5:$J$596,Ago!$V$5:$V$596,"Receita",Ago!$G$5:$G$596,CReceber!$D376,Ago!$L$5:$L$596,"Não Pago")</f>
        <v>0</v>
      </c>
      <c r="M376" s="49">
        <f>SUMIFS(Set!$J$5:$J$605,Set!$V$5:$V$605,"Receita",Set!$G$5:$G$605,CReceber!$D376,Set!$L$5:$L$605,"Não Pago")</f>
        <v>0</v>
      </c>
      <c r="N376" s="49">
        <f>SUMIFS(Out!$J$5:$J$605,Out!$V$5:$V$605,"Receita",Out!$G$5:$G$605,CReceber!$D376,Out!$L$5:$L$605,"Não Pago")</f>
        <v>0</v>
      </c>
      <c r="O376" s="49">
        <f>SUMIFS(Nov!$J$5:$J$605,Nov!$V$5:$V$605,"Receita",Nov!$G$5:$G$605,CReceber!$D376,Nov!$L$5:$L$605,"Não Pago")</f>
        <v>0</v>
      </c>
      <c r="P376" s="49">
        <f>SUMIFS(Dez!$J$5:$J$605,Dez!$V$5:$V$605,"Receita",Dez!$G$5:$G$605,CReceber!$D376,Dez!$L$5:$L$605,"Não Pago")</f>
        <v>0</v>
      </c>
      <c r="Q376" s="46">
        <f t="shared" si="11"/>
        <v>0</v>
      </c>
    </row>
    <row r="377" spans="3:17" ht="25.5" customHeight="1" thickTop="1" thickBot="1" x14ac:dyDescent="0.3">
      <c r="C377" s="34">
        <f>'PC Receitas'!O69</f>
        <v>9999</v>
      </c>
      <c r="D377" s="35" t="str">
        <f>VLOOKUP(C377,'PC Receitas'!$K$4:$L$105,2,FALSE)</f>
        <v>-</v>
      </c>
      <c r="E377" s="49">
        <f>SUMIFS(Jan!$J$5:$J$586,Jan!$V$5:$V$586,"Receita",Jan!$G$5:$G$586,CReceber!$D377,Jan!$L$5:$L$586,"Não Pago")</f>
        <v>0</v>
      </c>
      <c r="F377" s="49">
        <f>SUMIFS(Fev!$J$5:$J$605,Fev!$V$5:$V$605,"Receita",Fev!$G$5:$G$605,CReceber!$D377,Fev!$L$5:$L$605,"Não Pago")</f>
        <v>0</v>
      </c>
      <c r="G377" s="49">
        <f>SUMIFS(Mar!$J$5:$J$605,Mar!$V$5:$V$605,"Receita",Mar!$G$5:$G$605,CReceber!$D372,Mar!$L$5:$L$605,"Não Pago")</f>
        <v>0</v>
      </c>
      <c r="H377" s="49">
        <f>SUMIFS(Abr!$J$5:$J$605,Abr!$V$5:$V$605,"Receita",Abr!$G$5:$G$605,CReceber!$D377,Abr!$L$5:$L$605,"Não Pago")</f>
        <v>0</v>
      </c>
      <c r="I377" s="49">
        <f>SUMIFS(Mai!$J$5:$J$605,Mai!$V$5:$V$605,"Receita",Mai!$G$5:$G$605,CReceber!$D377,Mai!$L$5:$L$605,"Não Pago")</f>
        <v>0</v>
      </c>
      <c r="J377" s="49">
        <f>SUMIFS(Jun!$J$5:$J$605,Jun!$V$5:$V$605,"Receita",Jun!$G$5:$G$605,CReceber!$D377,Jun!$L$5:$L$605,"Não Pago")</f>
        <v>0</v>
      </c>
      <c r="K377" s="49">
        <f>SUMIFS(Jul!$J$5:$J$605,Jul!$V$5:$V$605,"Receita",Jul!$G$5:$G$605,CReceber!$D377,Jul!$L$5:$L$605,"Não Pago")</f>
        <v>0</v>
      </c>
      <c r="L377" s="49">
        <f>SUMIFS(Ago!$J$5:$J$596,Ago!$V$5:$V$596,"Receita",Ago!$G$5:$G$596,CReceber!$D377,Ago!$L$5:$L$596,"Não Pago")</f>
        <v>0</v>
      </c>
      <c r="M377" s="49">
        <f>SUMIFS(Set!$J$5:$J$605,Set!$V$5:$V$605,"Receita",Set!$G$5:$G$605,CReceber!$D377,Set!$L$5:$L$605,"Não Pago")</f>
        <v>0</v>
      </c>
      <c r="N377" s="49">
        <f>SUMIFS(Out!$J$5:$J$605,Out!$V$5:$V$605,"Receita",Out!$G$5:$G$605,CReceber!$D377,Out!$L$5:$L$605,"Não Pago")</f>
        <v>0</v>
      </c>
      <c r="O377" s="49">
        <f>SUMIFS(Nov!$J$5:$J$605,Nov!$V$5:$V$605,"Receita",Nov!$G$5:$G$605,CReceber!$D377,Nov!$L$5:$L$605,"Não Pago")</f>
        <v>0</v>
      </c>
      <c r="P377" s="49">
        <f>SUMIFS(Dez!$J$5:$J$605,Dez!$V$5:$V$605,"Receita",Dez!$G$5:$G$605,CReceber!$D377,Dez!$L$5:$L$605,"Não Pago")</f>
        <v>0</v>
      </c>
      <c r="Q377" s="46">
        <f t="shared" si="11"/>
        <v>0</v>
      </c>
    </row>
    <row r="378" spans="3:17" ht="25.5" customHeight="1" thickTop="1" thickBot="1" x14ac:dyDescent="0.3">
      <c r="C378" s="34">
        <f>'PC Receitas'!O70</f>
        <v>9999</v>
      </c>
      <c r="D378" s="35" t="str">
        <f>VLOOKUP(C378,'PC Receitas'!$K$4:$L$105,2,FALSE)</f>
        <v>-</v>
      </c>
      <c r="E378" s="49">
        <f>SUMIFS(Jan!$J$5:$J$586,Jan!$V$5:$V$586,"Receita",Jan!$G$5:$G$586,CReceber!$D378,Jan!$L$5:$L$586,"Não Pago")</f>
        <v>0</v>
      </c>
      <c r="F378" s="49">
        <f>SUMIFS(Fev!$J$5:$J$605,Fev!$V$5:$V$605,"Receita",Fev!$G$5:$G$605,CReceber!$D378,Fev!$L$5:$L$605,"Não Pago")</f>
        <v>0</v>
      </c>
      <c r="G378" s="49">
        <f>SUMIFS(Mar!$J$5:$J$605,Mar!$V$5:$V$605,"Receita",Mar!$G$5:$G$605,CReceber!$D373,Mar!$L$5:$L$605,"Não Pago")</f>
        <v>0</v>
      </c>
      <c r="H378" s="49">
        <f>SUMIFS(Abr!$J$5:$J$605,Abr!$V$5:$V$605,"Receita",Abr!$G$5:$G$605,CReceber!$D378,Abr!$L$5:$L$605,"Não Pago")</f>
        <v>0</v>
      </c>
      <c r="I378" s="49">
        <f>SUMIFS(Mai!$J$5:$J$605,Mai!$V$5:$V$605,"Receita",Mai!$G$5:$G$605,CReceber!$D378,Mai!$L$5:$L$605,"Não Pago")</f>
        <v>0</v>
      </c>
      <c r="J378" s="49">
        <f>SUMIFS(Jun!$J$5:$J$605,Jun!$V$5:$V$605,"Receita",Jun!$G$5:$G$605,CReceber!$D378,Jun!$L$5:$L$605,"Não Pago")</f>
        <v>0</v>
      </c>
      <c r="K378" s="49">
        <f>SUMIFS(Jul!$J$5:$J$605,Jul!$V$5:$V$605,"Receita",Jul!$G$5:$G$605,CReceber!$D378,Jul!$L$5:$L$605,"Não Pago")</f>
        <v>0</v>
      </c>
      <c r="L378" s="49">
        <f>SUMIFS(Ago!$J$5:$J$596,Ago!$V$5:$V$596,"Receita",Ago!$G$5:$G$596,CReceber!$D378,Ago!$L$5:$L$596,"Não Pago")</f>
        <v>0</v>
      </c>
      <c r="M378" s="49">
        <f>SUMIFS(Set!$J$5:$J$605,Set!$V$5:$V$605,"Receita",Set!$G$5:$G$605,CReceber!$D378,Set!$L$5:$L$605,"Não Pago")</f>
        <v>0</v>
      </c>
      <c r="N378" s="49">
        <f>SUMIFS(Out!$J$5:$J$605,Out!$V$5:$V$605,"Receita",Out!$G$5:$G$605,CReceber!$D378,Out!$L$5:$L$605,"Não Pago")</f>
        <v>0</v>
      </c>
      <c r="O378" s="49">
        <f>SUMIFS(Nov!$J$5:$J$605,Nov!$V$5:$V$605,"Receita",Nov!$G$5:$G$605,CReceber!$D378,Nov!$L$5:$L$605,"Não Pago")</f>
        <v>0</v>
      </c>
      <c r="P378" s="49">
        <f>SUMIFS(Dez!$J$5:$J$605,Dez!$V$5:$V$605,"Receita",Dez!$G$5:$G$605,CReceber!$D378,Dez!$L$5:$L$605,"Não Pago")</f>
        <v>0</v>
      </c>
      <c r="Q378" s="46">
        <f t="shared" ref="Q378:Q413" si="12">SUM(E378:P378)</f>
        <v>0</v>
      </c>
    </row>
    <row r="379" spans="3:17" ht="25.5" customHeight="1" thickTop="1" thickBot="1" x14ac:dyDescent="0.3">
      <c r="C379" s="34">
        <f>'PC Receitas'!O71</f>
        <v>9999</v>
      </c>
      <c r="D379" s="35" t="str">
        <f>VLOOKUP(C379,'PC Receitas'!$K$4:$L$105,2,FALSE)</f>
        <v>-</v>
      </c>
      <c r="E379" s="49">
        <f>SUMIFS(Jan!$J$5:$J$586,Jan!$V$5:$V$586,"Receita",Jan!$G$5:$G$586,CReceber!$D379,Jan!$L$5:$L$586,"Não Pago")</f>
        <v>0</v>
      </c>
      <c r="F379" s="49">
        <f>SUMIFS(Fev!$J$5:$J$605,Fev!$V$5:$V$605,"Receita",Fev!$G$5:$G$605,CReceber!$D379,Fev!$L$5:$L$605,"Não Pago")</f>
        <v>0</v>
      </c>
      <c r="G379" s="49">
        <f>SUMIFS(Mar!$J$5:$J$605,Mar!$V$5:$V$605,"Receita",Mar!$G$5:$G$605,CReceber!$D374,Mar!$L$5:$L$605,"Não Pago")</f>
        <v>0</v>
      </c>
      <c r="H379" s="49">
        <f>SUMIFS(Abr!$J$5:$J$605,Abr!$V$5:$V$605,"Receita",Abr!$G$5:$G$605,CReceber!$D379,Abr!$L$5:$L$605,"Não Pago")</f>
        <v>0</v>
      </c>
      <c r="I379" s="49">
        <f>SUMIFS(Mai!$J$5:$J$605,Mai!$V$5:$V$605,"Receita",Mai!$G$5:$G$605,CReceber!$D379,Mai!$L$5:$L$605,"Não Pago")</f>
        <v>0</v>
      </c>
      <c r="J379" s="49">
        <f>SUMIFS(Jun!$J$5:$J$605,Jun!$V$5:$V$605,"Receita",Jun!$G$5:$G$605,CReceber!$D379,Jun!$L$5:$L$605,"Não Pago")</f>
        <v>0</v>
      </c>
      <c r="K379" s="49">
        <f>SUMIFS(Jul!$J$5:$J$605,Jul!$V$5:$V$605,"Receita",Jul!$G$5:$G$605,CReceber!$D379,Jul!$L$5:$L$605,"Não Pago")</f>
        <v>0</v>
      </c>
      <c r="L379" s="49">
        <f>SUMIFS(Ago!$J$5:$J$596,Ago!$V$5:$V$596,"Receita",Ago!$G$5:$G$596,CReceber!$D379,Ago!$L$5:$L$596,"Não Pago")</f>
        <v>0</v>
      </c>
      <c r="M379" s="49">
        <f>SUMIFS(Set!$J$5:$J$605,Set!$V$5:$V$605,"Receita",Set!$G$5:$G$605,CReceber!$D379,Set!$L$5:$L$605,"Não Pago")</f>
        <v>0</v>
      </c>
      <c r="N379" s="49">
        <f>SUMIFS(Out!$J$5:$J$605,Out!$V$5:$V$605,"Receita",Out!$G$5:$G$605,CReceber!$D379,Out!$L$5:$L$605,"Não Pago")</f>
        <v>0</v>
      </c>
      <c r="O379" s="49">
        <f>SUMIFS(Nov!$J$5:$J$605,Nov!$V$5:$V$605,"Receita",Nov!$G$5:$G$605,CReceber!$D379,Nov!$L$5:$L$605,"Não Pago")</f>
        <v>0</v>
      </c>
      <c r="P379" s="49">
        <f>SUMIFS(Dez!$J$5:$J$605,Dez!$V$5:$V$605,"Receita",Dez!$G$5:$G$605,CReceber!$D379,Dez!$L$5:$L$605,"Não Pago")</f>
        <v>0</v>
      </c>
      <c r="Q379" s="46">
        <f t="shared" si="12"/>
        <v>0</v>
      </c>
    </row>
    <row r="380" spans="3:17" ht="25.5" customHeight="1" thickTop="1" thickBot="1" x14ac:dyDescent="0.3">
      <c r="C380" s="34">
        <f>'PC Receitas'!O72</f>
        <v>9999</v>
      </c>
      <c r="D380" s="35" t="str">
        <f>VLOOKUP(C380,'PC Receitas'!$K$4:$L$105,2,FALSE)</f>
        <v>-</v>
      </c>
      <c r="E380" s="49">
        <f>SUMIFS(Jan!$J$5:$J$586,Jan!$V$5:$V$586,"Receita",Jan!$G$5:$G$586,CReceber!$D380,Jan!$L$5:$L$586,"Não Pago")</f>
        <v>0</v>
      </c>
      <c r="F380" s="49">
        <f>SUMIFS(Fev!$J$5:$J$605,Fev!$V$5:$V$605,"Receita",Fev!$G$5:$G$605,CReceber!$D380,Fev!$L$5:$L$605,"Não Pago")</f>
        <v>0</v>
      </c>
      <c r="G380" s="49">
        <f>SUMIFS(Mar!$J$5:$J$605,Mar!$V$5:$V$605,"Receita",Mar!$G$5:$G$605,CReceber!$D375,Mar!$L$5:$L$605,"Não Pago")</f>
        <v>0</v>
      </c>
      <c r="H380" s="49">
        <f>SUMIFS(Abr!$J$5:$J$605,Abr!$V$5:$V$605,"Receita",Abr!$G$5:$G$605,CReceber!$D380,Abr!$L$5:$L$605,"Não Pago")</f>
        <v>0</v>
      </c>
      <c r="I380" s="49">
        <f>SUMIFS(Mai!$J$5:$J$605,Mai!$V$5:$V$605,"Receita",Mai!$G$5:$G$605,CReceber!$D380,Mai!$L$5:$L$605,"Não Pago")</f>
        <v>0</v>
      </c>
      <c r="J380" s="49">
        <f>SUMIFS(Jun!$J$5:$J$605,Jun!$V$5:$V$605,"Receita",Jun!$G$5:$G$605,CReceber!$D380,Jun!$L$5:$L$605,"Não Pago")</f>
        <v>0</v>
      </c>
      <c r="K380" s="49">
        <f>SUMIFS(Jul!$J$5:$J$605,Jul!$V$5:$V$605,"Receita",Jul!$G$5:$G$605,CReceber!$D380,Jul!$L$5:$L$605,"Não Pago")</f>
        <v>0</v>
      </c>
      <c r="L380" s="49">
        <f>SUMIFS(Ago!$J$5:$J$596,Ago!$V$5:$V$596,"Receita",Ago!$G$5:$G$596,CReceber!$D380,Ago!$L$5:$L$596,"Não Pago")</f>
        <v>0</v>
      </c>
      <c r="M380" s="49">
        <f>SUMIFS(Set!$J$5:$J$605,Set!$V$5:$V$605,"Receita",Set!$G$5:$G$605,CReceber!$D380,Set!$L$5:$L$605,"Não Pago")</f>
        <v>0</v>
      </c>
      <c r="N380" s="49">
        <f>SUMIFS(Out!$J$5:$J$605,Out!$V$5:$V$605,"Receita",Out!$G$5:$G$605,CReceber!$D380,Out!$L$5:$L$605,"Não Pago")</f>
        <v>0</v>
      </c>
      <c r="O380" s="49">
        <f>SUMIFS(Nov!$J$5:$J$605,Nov!$V$5:$V$605,"Receita",Nov!$G$5:$G$605,CReceber!$D380,Nov!$L$5:$L$605,"Não Pago")</f>
        <v>0</v>
      </c>
      <c r="P380" s="49">
        <f>SUMIFS(Dez!$J$5:$J$605,Dez!$V$5:$V$605,"Receita",Dez!$G$5:$G$605,CReceber!$D380,Dez!$L$5:$L$605,"Não Pago")</f>
        <v>0</v>
      </c>
      <c r="Q380" s="46">
        <f t="shared" si="12"/>
        <v>0</v>
      </c>
    </row>
    <row r="381" spans="3:17" ht="25.5" customHeight="1" thickTop="1" thickBot="1" x14ac:dyDescent="0.3">
      <c r="C381" s="34">
        <f>'PC Receitas'!O73</f>
        <v>9999</v>
      </c>
      <c r="D381" s="35" t="str">
        <f>VLOOKUP(C381,'PC Receitas'!$K$4:$L$105,2,FALSE)</f>
        <v>-</v>
      </c>
      <c r="E381" s="49">
        <f>SUMIFS(Jan!$J$5:$J$586,Jan!$V$5:$V$586,"Receita",Jan!$G$5:$G$586,CReceber!$D381,Jan!$L$5:$L$586,"Não Pago")</f>
        <v>0</v>
      </c>
      <c r="F381" s="49">
        <f>SUMIFS(Fev!$J$5:$J$605,Fev!$V$5:$V$605,"Receita",Fev!$G$5:$G$605,CReceber!$D381,Fev!$L$5:$L$605,"Não Pago")</f>
        <v>0</v>
      </c>
      <c r="G381" s="49">
        <f>SUMIFS(Mar!$J$5:$J$605,Mar!$V$5:$V$605,"Receita",Mar!$G$5:$G$605,CReceber!$D376,Mar!$L$5:$L$605,"Não Pago")</f>
        <v>0</v>
      </c>
      <c r="H381" s="49">
        <f>SUMIFS(Abr!$J$5:$J$605,Abr!$V$5:$V$605,"Receita",Abr!$G$5:$G$605,CReceber!$D381,Abr!$L$5:$L$605,"Não Pago")</f>
        <v>0</v>
      </c>
      <c r="I381" s="49">
        <f>SUMIFS(Mai!$J$5:$J$605,Mai!$V$5:$V$605,"Receita",Mai!$G$5:$G$605,CReceber!$D381,Mai!$L$5:$L$605,"Não Pago")</f>
        <v>0</v>
      </c>
      <c r="J381" s="49">
        <f>SUMIFS(Jun!$J$5:$J$605,Jun!$V$5:$V$605,"Receita",Jun!$G$5:$G$605,CReceber!$D381,Jun!$L$5:$L$605,"Não Pago")</f>
        <v>0</v>
      </c>
      <c r="K381" s="49">
        <f>SUMIFS(Jul!$J$5:$J$605,Jul!$V$5:$V$605,"Receita",Jul!$G$5:$G$605,CReceber!$D381,Jul!$L$5:$L$605,"Não Pago")</f>
        <v>0</v>
      </c>
      <c r="L381" s="49">
        <f>SUMIFS(Ago!$J$5:$J$596,Ago!$V$5:$V$596,"Receita",Ago!$G$5:$G$596,CReceber!$D381,Ago!$L$5:$L$596,"Não Pago")</f>
        <v>0</v>
      </c>
      <c r="M381" s="49">
        <f>SUMIFS(Set!$J$5:$J$605,Set!$V$5:$V$605,"Receita",Set!$G$5:$G$605,CReceber!$D381,Set!$L$5:$L$605,"Não Pago")</f>
        <v>0</v>
      </c>
      <c r="N381" s="49">
        <f>SUMIFS(Out!$J$5:$J$605,Out!$V$5:$V$605,"Receita",Out!$G$5:$G$605,CReceber!$D381,Out!$L$5:$L$605,"Não Pago")</f>
        <v>0</v>
      </c>
      <c r="O381" s="49">
        <f>SUMIFS(Nov!$J$5:$J$605,Nov!$V$5:$V$605,"Receita",Nov!$G$5:$G$605,CReceber!$D381,Nov!$L$5:$L$605,"Não Pago")</f>
        <v>0</v>
      </c>
      <c r="P381" s="49">
        <f>SUMIFS(Dez!$J$5:$J$605,Dez!$V$5:$V$605,"Receita",Dez!$G$5:$G$605,CReceber!$D381,Dez!$L$5:$L$605,"Não Pago")</f>
        <v>0</v>
      </c>
      <c r="Q381" s="46">
        <f t="shared" si="12"/>
        <v>0</v>
      </c>
    </row>
    <row r="382" spans="3:17" ht="25.5" customHeight="1" thickTop="1" thickBot="1" x14ac:dyDescent="0.3">
      <c r="C382" s="34">
        <f>'PC Receitas'!O74</f>
        <v>9999</v>
      </c>
      <c r="D382" s="35" t="str">
        <f>VLOOKUP(C382,'PC Receitas'!$K$4:$L$105,2,FALSE)</f>
        <v>-</v>
      </c>
      <c r="E382" s="49">
        <f>SUMIFS(Jan!$J$5:$J$586,Jan!$V$5:$V$586,"Receita",Jan!$G$5:$G$586,CReceber!$D382,Jan!$L$5:$L$586,"Não Pago")</f>
        <v>0</v>
      </c>
      <c r="F382" s="49">
        <f>SUMIFS(Fev!$J$5:$J$605,Fev!$V$5:$V$605,"Receita",Fev!$G$5:$G$605,CReceber!$D382,Fev!$L$5:$L$605,"Não Pago")</f>
        <v>0</v>
      </c>
      <c r="G382" s="49">
        <f>SUMIFS(Mar!$J$5:$J$605,Mar!$V$5:$V$605,"Receita",Mar!$G$5:$G$605,CReceber!$D377,Mar!$L$5:$L$605,"Não Pago")</f>
        <v>0</v>
      </c>
      <c r="H382" s="49">
        <f>SUMIFS(Abr!$J$5:$J$605,Abr!$V$5:$V$605,"Receita",Abr!$G$5:$G$605,CReceber!$D382,Abr!$L$5:$L$605,"Não Pago")</f>
        <v>0</v>
      </c>
      <c r="I382" s="49">
        <f>SUMIFS(Mai!$J$5:$J$605,Mai!$V$5:$V$605,"Receita",Mai!$G$5:$G$605,CReceber!$D382,Mai!$L$5:$L$605,"Não Pago")</f>
        <v>0</v>
      </c>
      <c r="J382" s="49">
        <f>SUMIFS(Jun!$J$5:$J$605,Jun!$V$5:$V$605,"Receita",Jun!$G$5:$G$605,CReceber!$D382,Jun!$L$5:$L$605,"Não Pago")</f>
        <v>0</v>
      </c>
      <c r="K382" s="49">
        <f>SUMIFS(Jul!$J$5:$J$605,Jul!$V$5:$V$605,"Receita",Jul!$G$5:$G$605,CReceber!$D382,Jul!$L$5:$L$605,"Não Pago")</f>
        <v>0</v>
      </c>
      <c r="L382" s="49">
        <f>SUMIFS(Ago!$J$5:$J$596,Ago!$V$5:$V$596,"Receita",Ago!$G$5:$G$596,CReceber!$D382,Ago!$L$5:$L$596,"Não Pago")</f>
        <v>0</v>
      </c>
      <c r="M382" s="49">
        <f>SUMIFS(Set!$J$5:$J$605,Set!$V$5:$V$605,"Receita",Set!$G$5:$G$605,CReceber!$D382,Set!$L$5:$L$605,"Não Pago")</f>
        <v>0</v>
      </c>
      <c r="N382" s="49">
        <f>SUMIFS(Out!$J$5:$J$605,Out!$V$5:$V$605,"Receita",Out!$G$5:$G$605,CReceber!$D382,Out!$L$5:$L$605,"Não Pago")</f>
        <v>0</v>
      </c>
      <c r="O382" s="49">
        <f>SUMIFS(Nov!$J$5:$J$605,Nov!$V$5:$V$605,"Receita",Nov!$G$5:$G$605,CReceber!$D382,Nov!$L$5:$L$605,"Não Pago")</f>
        <v>0</v>
      </c>
      <c r="P382" s="49">
        <f>SUMIFS(Dez!$J$5:$J$605,Dez!$V$5:$V$605,"Receita",Dez!$G$5:$G$605,CReceber!$D382,Dez!$L$5:$L$605,"Não Pago")</f>
        <v>0</v>
      </c>
      <c r="Q382" s="46">
        <f t="shared" si="12"/>
        <v>0</v>
      </c>
    </row>
    <row r="383" spans="3:17" ht="25.5" customHeight="1" thickTop="1" thickBot="1" x14ac:dyDescent="0.3">
      <c r="C383" s="34">
        <f>'PC Receitas'!O75</f>
        <v>9999</v>
      </c>
      <c r="D383" s="35" t="str">
        <f>VLOOKUP(C383,'PC Receitas'!$K$4:$L$105,2,FALSE)</f>
        <v>-</v>
      </c>
      <c r="E383" s="49">
        <f>SUMIFS(Jan!$J$5:$J$586,Jan!$V$5:$V$586,"Receita",Jan!$G$5:$G$586,CReceber!$D383,Jan!$L$5:$L$586,"Não Pago")</f>
        <v>0</v>
      </c>
      <c r="F383" s="49">
        <f>SUMIFS(Fev!$J$5:$J$605,Fev!$V$5:$V$605,"Receita",Fev!$G$5:$G$605,CReceber!$D383,Fev!$L$5:$L$605,"Não Pago")</f>
        <v>0</v>
      </c>
      <c r="G383" s="49">
        <f>SUMIFS(Mar!$J$5:$J$605,Mar!$V$5:$V$605,"Receita",Mar!$G$5:$G$605,CReceber!$D378,Mar!$L$5:$L$605,"Não Pago")</f>
        <v>0</v>
      </c>
      <c r="H383" s="49">
        <f>SUMIFS(Abr!$J$5:$J$605,Abr!$V$5:$V$605,"Receita",Abr!$G$5:$G$605,CReceber!$D383,Abr!$L$5:$L$605,"Não Pago")</f>
        <v>0</v>
      </c>
      <c r="I383" s="49">
        <f>SUMIFS(Mai!$J$5:$J$605,Mai!$V$5:$V$605,"Receita",Mai!$G$5:$G$605,CReceber!$D383,Mai!$L$5:$L$605,"Não Pago")</f>
        <v>0</v>
      </c>
      <c r="J383" s="49">
        <f>SUMIFS(Jun!$J$5:$J$605,Jun!$V$5:$V$605,"Receita",Jun!$G$5:$G$605,CReceber!$D383,Jun!$L$5:$L$605,"Não Pago")</f>
        <v>0</v>
      </c>
      <c r="K383" s="49">
        <f>SUMIFS(Jul!$J$5:$J$605,Jul!$V$5:$V$605,"Receita",Jul!$G$5:$G$605,CReceber!$D383,Jul!$L$5:$L$605,"Não Pago")</f>
        <v>0</v>
      </c>
      <c r="L383" s="49">
        <f>SUMIFS(Ago!$J$5:$J$596,Ago!$V$5:$V$596,"Receita",Ago!$G$5:$G$596,CReceber!$D383,Ago!$L$5:$L$596,"Não Pago")</f>
        <v>0</v>
      </c>
      <c r="M383" s="49">
        <f>SUMIFS(Set!$J$5:$J$605,Set!$V$5:$V$605,"Receita",Set!$G$5:$G$605,CReceber!$D383,Set!$L$5:$L$605,"Não Pago")</f>
        <v>0</v>
      </c>
      <c r="N383" s="49">
        <f>SUMIFS(Out!$J$5:$J$605,Out!$V$5:$V$605,"Receita",Out!$G$5:$G$605,CReceber!$D383,Out!$L$5:$L$605,"Não Pago")</f>
        <v>0</v>
      </c>
      <c r="O383" s="49">
        <f>SUMIFS(Nov!$J$5:$J$605,Nov!$V$5:$V$605,"Receita",Nov!$G$5:$G$605,CReceber!$D383,Nov!$L$5:$L$605,"Não Pago")</f>
        <v>0</v>
      </c>
      <c r="P383" s="49">
        <f>SUMIFS(Dez!$J$5:$J$605,Dez!$V$5:$V$605,"Receita",Dez!$G$5:$G$605,CReceber!$D383,Dez!$L$5:$L$605,"Não Pago")</f>
        <v>0</v>
      </c>
      <c r="Q383" s="46">
        <f t="shared" si="12"/>
        <v>0</v>
      </c>
    </row>
    <row r="384" spans="3:17" ht="25.5" customHeight="1" thickTop="1" thickBot="1" x14ac:dyDescent="0.3">
      <c r="C384" s="34">
        <f>'PC Receitas'!O76</f>
        <v>9999</v>
      </c>
      <c r="D384" s="35" t="str">
        <f>VLOOKUP(C384,'PC Receitas'!$K$4:$L$105,2,FALSE)</f>
        <v>-</v>
      </c>
      <c r="E384" s="49">
        <f>SUMIFS(Jan!$J$5:$J$586,Jan!$V$5:$V$586,"Receita",Jan!$G$5:$G$586,CReceber!$D384,Jan!$L$5:$L$586,"Não Pago")</f>
        <v>0</v>
      </c>
      <c r="F384" s="49">
        <f>SUMIFS(Fev!$J$5:$J$605,Fev!$V$5:$V$605,"Receita",Fev!$G$5:$G$605,CReceber!$D384,Fev!$L$5:$L$605,"Não Pago")</f>
        <v>0</v>
      </c>
      <c r="G384" s="49">
        <f>SUMIFS(Mar!$J$5:$J$605,Mar!$V$5:$V$605,"Receita",Mar!$G$5:$G$605,CReceber!$D379,Mar!$L$5:$L$605,"Não Pago")</f>
        <v>0</v>
      </c>
      <c r="H384" s="49">
        <f>SUMIFS(Abr!$J$5:$J$605,Abr!$V$5:$V$605,"Receita",Abr!$G$5:$G$605,CReceber!$D384,Abr!$L$5:$L$605,"Não Pago")</f>
        <v>0</v>
      </c>
      <c r="I384" s="49">
        <f>SUMIFS(Mai!$J$5:$J$605,Mai!$V$5:$V$605,"Receita",Mai!$G$5:$G$605,CReceber!$D384,Mai!$L$5:$L$605,"Não Pago")</f>
        <v>0</v>
      </c>
      <c r="J384" s="49">
        <f>SUMIFS(Jun!$J$5:$J$605,Jun!$V$5:$V$605,"Receita",Jun!$G$5:$G$605,CReceber!$D384,Jun!$L$5:$L$605,"Não Pago")</f>
        <v>0</v>
      </c>
      <c r="K384" s="49">
        <f>SUMIFS(Jul!$J$5:$J$605,Jul!$V$5:$V$605,"Receita",Jul!$G$5:$G$605,CReceber!$D384,Jul!$L$5:$L$605,"Não Pago")</f>
        <v>0</v>
      </c>
      <c r="L384" s="49">
        <f>SUMIFS(Ago!$J$5:$J$596,Ago!$V$5:$V$596,"Receita",Ago!$G$5:$G$596,CReceber!$D384,Ago!$L$5:$L$596,"Não Pago")</f>
        <v>0</v>
      </c>
      <c r="M384" s="49">
        <f>SUMIFS(Set!$J$5:$J$605,Set!$V$5:$V$605,"Receita",Set!$G$5:$G$605,CReceber!$D384,Set!$L$5:$L$605,"Não Pago")</f>
        <v>0</v>
      </c>
      <c r="N384" s="49">
        <f>SUMIFS(Out!$J$5:$J$605,Out!$V$5:$V$605,"Receita",Out!$G$5:$G$605,CReceber!$D384,Out!$L$5:$L$605,"Não Pago")</f>
        <v>0</v>
      </c>
      <c r="O384" s="49">
        <f>SUMIFS(Nov!$J$5:$J$605,Nov!$V$5:$V$605,"Receita",Nov!$G$5:$G$605,CReceber!$D384,Nov!$L$5:$L$605,"Não Pago")</f>
        <v>0</v>
      </c>
      <c r="P384" s="49">
        <f>SUMIFS(Dez!$J$5:$J$605,Dez!$V$5:$V$605,"Receita",Dez!$G$5:$G$605,CReceber!$D384,Dez!$L$5:$L$605,"Não Pago")</f>
        <v>0</v>
      </c>
      <c r="Q384" s="46">
        <f t="shared" si="12"/>
        <v>0</v>
      </c>
    </row>
    <row r="385" spans="3:17" ht="25.5" customHeight="1" thickTop="1" thickBot="1" x14ac:dyDescent="0.3">
      <c r="C385" s="34">
        <f>'PC Receitas'!O77</f>
        <v>9999</v>
      </c>
      <c r="D385" s="35" t="str">
        <f>VLOOKUP(C385,'PC Receitas'!$K$4:$L$105,2,FALSE)</f>
        <v>-</v>
      </c>
      <c r="E385" s="49">
        <f>SUMIFS(Jan!$J$5:$J$586,Jan!$V$5:$V$586,"Receita",Jan!$G$5:$G$586,CReceber!$D385,Jan!$L$5:$L$586,"Não Pago")</f>
        <v>0</v>
      </c>
      <c r="F385" s="49">
        <f>SUMIFS(Fev!$J$5:$J$605,Fev!$V$5:$V$605,"Receita",Fev!$G$5:$G$605,CReceber!$D385,Fev!$L$5:$L$605,"Não Pago")</f>
        <v>0</v>
      </c>
      <c r="G385" s="49">
        <f>SUMIFS(Mar!$J$5:$J$605,Mar!$V$5:$V$605,"Receita",Mar!$G$5:$G$605,CReceber!$D380,Mar!$L$5:$L$605,"Não Pago")</f>
        <v>0</v>
      </c>
      <c r="H385" s="49">
        <f>SUMIFS(Abr!$J$5:$J$605,Abr!$V$5:$V$605,"Receita",Abr!$G$5:$G$605,CReceber!$D385,Abr!$L$5:$L$605,"Não Pago")</f>
        <v>0</v>
      </c>
      <c r="I385" s="49">
        <f>SUMIFS(Mai!$J$5:$J$605,Mai!$V$5:$V$605,"Receita",Mai!$G$5:$G$605,CReceber!$D385,Mai!$L$5:$L$605,"Não Pago")</f>
        <v>0</v>
      </c>
      <c r="J385" s="49">
        <f>SUMIFS(Jun!$J$5:$J$605,Jun!$V$5:$V$605,"Receita",Jun!$G$5:$G$605,CReceber!$D385,Jun!$L$5:$L$605,"Não Pago")</f>
        <v>0</v>
      </c>
      <c r="K385" s="49">
        <f>SUMIFS(Jul!$J$5:$J$605,Jul!$V$5:$V$605,"Receita",Jul!$G$5:$G$605,CReceber!$D385,Jul!$L$5:$L$605,"Não Pago")</f>
        <v>0</v>
      </c>
      <c r="L385" s="49">
        <f>SUMIFS(Ago!$J$5:$J$596,Ago!$V$5:$V$596,"Receita",Ago!$G$5:$G$596,CReceber!$D385,Ago!$L$5:$L$596,"Não Pago")</f>
        <v>0</v>
      </c>
      <c r="M385" s="49">
        <f>SUMIFS(Set!$J$5:$J$605,Set!$V$5:$V$605,"Receita",Set!$G$5:$G$605,CReceber!$D385,Set!$L$5:$L$605,"Não Pago")</f>
        <v>0</v>
      </c>
      <c r="N385" s="49">
        <f>SUMIFS(Out!$J$5:$J$605,Out!$V$5:$V$605,"Receita",Out!$G$5:$G$605,CReceber!$D385,Out!$L$5:$L$605,"Não Pago")</f>
        <v>0</v>
      </c>
      <c r="O385" s="49">
        <f>SUMIFS(Nov!$J$5:$J$605,Nov!$V$5:$V$605,"Receita",Nov!$G$5:$G$605,CReceber!$D385,Nov!$L$5:$L$605,"Não Pago")</f>
        <v>0</v>
      </c>
      <c r="P385" s="49">
        <f>SUMIFS(Dez!$J$5:$J$605,Dez!$V$5:$V$605,"Receita",Dez!$G$5:$G$605,CReceber!$D385,Dez!$L$5:$L$605,"Não Pago")</f>
        <v>0</v>
      </c>
      <c r="Q385" s="46">
        <f t="shared" si="12"/>
        <v>0</v>
      </c>
    </row>
    <row r="386" spans="3:17" ht="25.5" customHeight="1" thickTop="1" thickBot="1" x14ac:dyDescent="0.3">
      <c r="C386" s="34">
        <f>'PC Receitas'!O78</f>
        <v>9999</v>
      </c>
      <c r="D386" s="35" t="str">
        <f>VLOOKUP(C386,'PC Receitas'!$K$4:$L$105,2,FALSE)</f>
        <v>-</v>
      </c>
      <c r="E386" s="49">
        <f>SUMIFS(Jan!$J$5:$J$586,Jan!$V$5:$V$586,"Receita",Jan!$G$5:$G$586,CReceber!$D386,Jan!$L$5:$L$586,"Não Pago")</f>
        <v>0</v>
      </c>
      <c r="F386" s="49">
        <f>SUMIFS(Fev!$J$5:$J$605,Fev!$V$5:$V$605,"Receita",Fev!$G$5:$G$605,CReceber!$D386,Fev!$L$5:$L$605,"Não Pago")</f>
        <v>0</v>
      </c>
      <c r="G386" s="49">
        <f>SUMIFS(Mar!$J$5:$J$605,Mar!$V$5:$V$605,"Receita",Mar!$G$5:$G$605,CReceber!$D381,Mar!$L$5:$L$605,"Não Pago")</f>
        <v>0</v>
      </c>
      <c r="H386" s="49">
        <f>SUMIFS(Abr!$J$5:$J$605,Abr!$V$5:$V$605,"Receita",Abr!$G$5:$G$605,CReceber!$D386,Abr!$L$5:$L$605,"Não Pago")</f>
        <v>0</v>
      </c>
      <c r="I386" s="49">
        <f>SUMIFS(Mai!$J$5:$J$605,Mai!$V$5:$V$605,"Receita",Mai!$G$5:$G$605,CReceber!$D386,Mai!$L$5:$L$605,"Não Pago")</f>
        <v>0</v>
      </c>
      <c r="J386" s="49">
        <f>SUMIFS(Jun!$J$5:$J$605,Jun!$V$5:$V$605,"Receita",Jun!$G$5:$G$605,CReceber!$D386,Jun!$L$5:$L$605,"Não Pago")</f>
        <v>0</v>
      </c>
      <c r="K386" s="49">
        <f>SUMIFS(Jul!$J$5:$J$605,Jul!$V$5:$V$605,"Receita",Jul!$G$5:$G$605,CReceber!$D386,Jul!$L$5:$L$605,"Não Pago")</f>
        <v>0</v>
      </c>
      <c r="L386" s="49">
        <f>SUMIFS(Ago!$J$5:$J$596,Ago!$V$5:$V$596,"Receita",Ago!$G$5:$G$596,CReceber!$D386,Ago!$L$5:$L$596,"Não Pago")</f>
        <v>0</v>
      </c>
      <c r="M386" s="49">
        <f>SUMIFS(Set!$J$5:$J$605,Set!$V$5:$V$605,"Receita",Set!$G$5:$G$605,CReceber!$D386,Set!$L$5:$L$605,"Não Pago")</f>
        <v>0</v>
      </c>
      <c r="N386" s="49">
        <f>SUMIFS(Out!$J$5:$J$605,Out!$V$5:$V$605,"Receita",Out!$G$5:$G$605,CReceber!$D386,Out!$L$5:$L$605,"Não Pago")</f>
        <v>0</v>
      </c>
      <c r="O386" s="49">
        <f>SUMIFS(Nov!$J$5:$J$605,Nov!$V$5:$V$605,"Receita",Nov!$G$5:$G$605,CReceber!$D386,Nov!$L$5:$L$605,"Não Pago")</f>
        <v>0</v>
      </c>
      <c r="P386" s="49">
        <f>SUMIFS(Dez!$J$5:$J$605,Dez!$V$5:$V$605,"Receita",Dez!$G$5:$G$605,CReceber!$D386,Dez!$L$5:$L$605,"Não Pago")</f>
        <v>0</v>
      </c>
      <c r="Q386" s="46">
        <f t="shared" si="12"/>
        <v>0</v>
      </c>
    </row>
    <row r="387" spans="3:17" ht="25.5" customHeight="1" thickTop="1" thickBot="1" x14ac:dyDescent="0.3">
      <c r="C387" s="34">
        <f>'PC Receitas'!O79</f>
        <v>9999</v>
      </c>
      <c r="D387" s="35" t="str">
        <f>VLOOKUP(C387,'PC Receitas'!$K$4:$L$105,2,FALSE)</f>
        <v>-</v>
      </c>
      <c r="E387" s="49">
        <f>SUMIFS(Jan!$J$5:$J$586,Jan!$V$5:$V$586,"Receita",Jan!$G$5:$G$586,CReceber!$D387,Jan!$L$5:$L$586,"Não Pago")</f>
        <v>0</v>
      </c>
      <c r="F387" s="49">
        <f>SUMIFS(Fev!$J$5:$J$605,Fev!$V$5:$V$605,"Receita",Fev!$G$5:$G$605,CReceber!$D387,Fev!$L$5:$L$605,"Não Pago")</f>
        <v>0</v>
      </c>
      <c r="G387" s="49">
        <f>SUMIFS(Mar!$J$5:$J$605,Mar!$V$5:$V$605,"Receita",Mar!$G$5:$G$605,CReceber!$D382,Mar!$L$5:$L$605,"Não Pago")</f>
        <v>0</v>
      </c>
      <c r="H387" s="49">
        <f>SUMIFS(Abr!$J$5:$J$605,Abr!$V$5:$V$605,"Receita",Abr!$G$5:$G$605,CReceber!$D387,Abr!$L$5:$L$605,"Não Pago")</f>
        <v>0</v>
      </c>
      <c r="I387" s="49">
        <f>SUMIFS(Mai!$J$5:$J$605,Mai!$V$5:$V$605,"Receita",Mai!$G$5:$G$605,CReceber!$D387,Mai!$L$5:$L$605,"Não Pago")</f>
        <v>0</v>
      </c>
      <c r="J387" s="49">
        <f>SUMIFS(Jun!$J$5:$J$605,Jun!$V$5:$V$605,"Receita",Jun!$G$5:$G$605,CReceber!$D387,Jun!$L$5:$L$605,"Não Pago")</f>
        <v>0</v>
      </c>
      <c r="K387" s="49">
        <f>SUMIFS(Jul!$J$5:$J$605,Jul!$V$5:$V$605,"Receita",Jul!$G$5:$G$605,CReceber!$D387,Jul!$L$5:$L$605,"Não Pago")</f>
        <v>0</v>
      </c>
      <c r="L387" s="49">
        <f>SUMIFS(Ago!$J$5:$J$596,Ago!$V$5:$V$596,"Receita",Ago!$G$5:$G$596,CReceber!$D387,Ago!$L$5:$L$596,"Não Pago")</f>
        <v>0</v>
      </c>
      <c r="M387" s="49">
        <f>SUMIFS(Set!$J$5:$J$605,Set!$V$5:$V$605,"Receita",Set!$G$5:$G$605,CReceber!$D387,Set!$L$5:$L$605,"Não Pago")</f>
        <v>0</v>
      </c>
      <c r="N387" s="49">
        <f>SUMIFS(Out!$J$5:$J$605,Out!$V$5:$V$605,"Receita",Out!$G$5:$G$605,CReceber!$D387,Out!$L$5:$L$605,"Não Pago")</f>
        <v>0</v>
      </c>
      <c r="O387" s="49">
        <f>SUMIFS(Nov!$J$5:$J$605,Nov!$V$5:$V$605,"Receita",Nov!$G$5:$G$605,CReceber!$D387,Nov!$L$5:$L$605,"Não Pago")</f>
        <v>0</v>
      </c>
      <c r="P387" s="49">
        <f>SUMIFS(Dez!$J$5:$J$605,Dez!$V$5:$V$605,"Receita",Dez!$G$5:$G$605,CReceber!$D387,Dez!$L$5:$L$605,"Não Pago")</f>
        <v>0</v>
      </c>
      <c r="Q387" s="46">
        <f t="shared" si="12"/>
        <v>0</v>
      </c>
    </row>
    <row r="388" spans="3:17" ht="25.5" customHeight="1" thickTop="1" thickBot="1" x14ac:dyDescent="0.3">
      <c r="C388" s="34">
        <f>'PC Receitas'!O80</f>
        <v>9999</v>
      </c>
      <c r="D388" s="35" t="str">
        <f>VLOOKUP(C388,'PC Receitas'!$K$4:$L$105,2,FALSE)</f>
        <v>-</v>
      </c>
      <c r="E388" s="49">
        <f>SUMIFS(Jan!$J$5:$J$586,Jan!$V$5:$V$586,"Receita",Jan!$G$5:$G$586,CReceber!$D388,Jan!$L$5:$L$586,"Não Pago")</f>
        <v>0</v>
      </c>
      <c r="F388" s="49">
        <f>SUMIFS(Fev!$J$5:$J$605,Fev!$V$5:$V$605,"Receita",Fev!$G$5:$G$605,CReceber!$D388,Fev!$L$5:$L$605,"Não Pago")</f>
        <v>0</v>
      </c>
      <c r="G388" s="49">
        <f>SUMIFS(Mar!$J$5:$J$605,Mar!$V$5:$V$605,"Receita",Mar!$G$5:$G$605,CReceber!$D383,Mar!$L$5:$L$605,"Não Pago")</f>
        <v>0</v>
      </c>
      <c r="H388" s="49">
        <f>SUMIFS(Abr!$J$5:$J$605,Abr!$V$5:$V$605,"Receita",Abr!$G$5:$G$605,CReceber!$D388,Abr!$L$5:$L$605,"Não Pago")</f>
        <v>0</v>
      </c>
      <c r="I388" s="49">
        <f>SUMIFS(Mai!$J$5:$J$605,Mai!$V$5:$V$605,"Receita",Mai!$G$5:$G$605,CReceber!$D388,Mai!$L$5:$L$605,"Não Pago")</f>
        <v>0</v>
      </c>
      <c r="J388" s="49">
        <f>SUMIFS(Jun!$J$5:$J$605,Jun!$V$5:$V$605,"Receita",Jun!$G$5:$G$605,CReceber!$D388,Jun!$L$5:$L$605,"Não Pago")</f>
        <v>0</v>
      </c>
      <c r="K388" s="49">
        <f>SUMIFS(Jul!$J$5:$J$605,Jul!$V$5:$V$605,"Receita",Jul!$G$5:$G$605,CReceber!$D388,Jul!$L$5:$L$605,"Não Pago")</f>
        <v>0</v>
      </c>
      <c r="L388" s="49">
        <f>SUMIFS(Ago!$J$5:$J$596,Ago!$V$5:$V$596,"Receita",Ago!$G$5:$G$596,CReceber!$D388,Ago!$L$5:$L$596,"Não Pago")</f>
        <v>0</v>
      </c>
      <c r="M388" s="49">
        <f>SUMIFS(Set!$J$5:$J$605,Set!$V$5:$V$605,"Receita",Set!$G$5:$G$605,CReceber!$D388,Set!$L$5:$L$605,"Não Pago")</f>
        <v>0</v>
      </c>
      <c r="N388" s="49">
        <f>SUMIFS(Out!$J$5:$J$605,Out!$V$5:$V$605,"Receita",Out!$G$5:$G$605,CReceber!$D388,Out!$L$5:$L$605,"Não Pago")</f>
        <v>0</v>
      </c>
      <c r="O388" s="49">
        <f>SUMIFS(Nov!$J$5:$J$605,Nov!$V$5:$V$605,"Receita",Nov!$G$5:$G$605,CReceber!$D388,Nov!$L$5:$L$605,"Não Pago")</f>
        <v>0</v>
      </c>
      <c r="P388" s="49">
        <f>SUMIFS(Dez!$J$5:$J$605,Dez!$V$5:$V$605,"Receita",Dez!$G$5:$G$605,CReceber!$D388,Dez!$L$5:$L$605,"Não Pago")</f>
        <v>0</v>
      </c>
      <c r="Q388" s="46">
        <f t="shared" si="12"/>
        <v>0</v>
      </c>
    </row>
    <row r="389" spans="3:17" ht="25.5" customHeight="1" thickTop="1" thickBot="1" x14ac:dyDescent="0.3">
      <c r="C389" s="34">
        <f>'PC Receitas'!O81</f>
        <v>9999</v>
      </c>
      <c r="D389" s="35" t="str">
        <f>VLOOKUP(C389,'PC Receitas'!$K$4:$L$105,2,FALSE)</f>
        <v>-</v>
      </c>
      <c r="E389" s="49">
        <f>SUMIFS(Jan!$J$5:$J$586,Jan!$V$5:$V$586,"Receita",Jan!$G$5:$G$586,CReceber!$D389,Jan!$L$5:$L$586,"Não Pago")</f>
        <v>0</v>
      </c>
      <c r="F389" s="49">
        <f>SUMIFS(Fev!$J$5:$J$605,Fev!$V$5:$V$605,"Receita",Fev!$G$5:$G$605,CReceber!$D389,Fev!$L$5:$L$605,"Não Pago")</f>
        <v>0</v>
      </c>
      <c r="G389" s="49">
        <f>SUMIFS(Mar!$J$5:$J$605,Mar!$V$5:$V$605,"Receita",Mar!$G$5:$G$605,CReceber!$D384,Mar!$L$5:$L$605,"Não Pago")</f>
        <v>0</v>
      </c>
      <c r="H389" s="49">
        <f>SUMIFS(Abr!$J$5:$J$605,Abr!$V$5:$V$605,"Receita",Abr!$G$5:$G$605,CReceber!$D389,Abr!$L$5:$L$605,"Não Pago")</f>
        <v>0</v>
      </c>
      <c r="I389" s="49">
        <f>SUMIFS(Mai!$J$5:$J$605,Mai!$V$5:$V$605,"Receita",Mai!$G$5:$G$605,CReceber!$D389,Mai!$L$5:$L$605,"Não Pago")</f>
        <v>0</v>
      </c>
      <c r="J389" s="49">
        <f>SUMIFS(Jun!$J$5:$J$605,Jun!$V$5:$V$605,"Receita",Jun!$G$5:$G$605,CReceber!$D389,Jun!$L$5:$L$605,"Não Pago")</f>
        <v>0</v>
      </c>
      <c r="K389" s="49">
        <f>SUMIFS(Jul!$J$5:$J$605,Jul!$V$5:$V$605,"Receita",Jul!$G$5:$G$605,CReceber!$D389,Jul!$L$5:$L$605,"Não Pago")</f>
        <v>0</v>
      </c>
      <c r="L389" s="49">
        <f>SUMIFS(Ago!$J$5:$J$596,Ago!$V$5:$V$596,"Receita",Ago!$G$5:$G$596,CReceber!$D389,Ago!$L$5:$L$596,"Não Pago")</f>
        <v>0</v>
      </c>
      <c r="M389" s="49">
        <f>SUMIFS(Set!$J$5:$J$605,Set!$V$5:$V$605,"Receita",Set!$G$5:$G$605,CReceber!$D389,Set!$L$5:$L$605,"Não Pago")</f>
        <v>0</v>
      </c>
      <c r="N389" s="49">
        <f>SUMIFS(Out!$J$5:$J$605,Out!$V$5:$V$605,"Receita",Out!$G$5:$G$605,CReceber!$D389,Out!$L$5:$L$605,"Não Pago")</f>
        <v>0</v>
      </c>
      <c r="O389" s="49">
        <f>SUMIFS(Nov!$J$5:$J$605,Nov!$V$5:$V$605,"Receita",Nov!$G$5:$G$605,CReceber!$D389,Nov!$L$5:$L$605,"Não Pago")</f>
        <v>0</v>
      </c>
      <c r="P389" s="49">
        <f>SUMIFS(Dez!$J$5:$J$605,Dez!$V$5:$V$605,"Receita",Dez!$G$5:$G$605,CReceber!$D389,Dez!$L$5:$L$605,"Não Pago")</f>
        <v>0</v>
      </c>
      <c r="Q389" s="46">
        <f t="shared" si="12"/>
        <v>0</v>
      </c>
    </row>
    <row r="390" spans="3:17" ht="25.5" customHeight="1" thickTop="1" thickBot="1" x14ac:dyDescent="0.3">
      <c r="C390" s="34">
        <f>'PC Receitas'!O82</f>
        <v>9999</v>
      </c>
      <c r="D390" s="35" t="str">
        <f>VLOOKUP(C390,'PC Receitas'!$K$4:$L$105,2,FALSE)</f>
        <v>-</v>
      </c>
      <c r="E390" s="49">
        <f>SUMIFS(Jan!$J$5:$J$586,Jan!$V$5:$V$586,"Receita",Jan!$G$5:$G$586,CReceber!$D390,Jan!$L$5:$L$586,"Não Pago")</f>
        <v>0</v>
      </c>
      <c r="F390" s="49">
        <f>SUMIFS(Fev!$J$5:$J$605,Fev!$V$5:$V$605,"Receita",Fev!$G$5:$G$605,CReceber!$D390,Fev!$L$5:$L$605,"Não Pago")</f>
        <v>0</v>
      </c>
      <c r="G390" s="49">
        <f>SUMIFS(Mar!$J$5:$J$605,Mar!$V$5:$V$605,"Receita",Mar!$G$5:$G$605,CReceber!$D385,Mar!$L$5:$L$605,"Não Pago")</f>
        <v>0</v>
      </c>
      <c r="H390" s="49">
        <f>SUMIFS(Abr!$J$5:$J$605,Abr!$V$5:$V$605,"Receita",Abr!$G$5:$G$605,CReceber!$D390,Abr!$L$5:$L$605,"Não Pago")</f>
        <v>0</v>
      </c>
      <c r="I390" s="49">
        <f>SUMIFS(Mai!$J$5:$J$605,Mai!$V$5:$V$605,"Receita",Mai!$G$5:$G$605,CReceber!$D390,Mai!$L$5:$L$605,"Não Pago")</f>
        <v>0</v>
      </c>
      <c r="J390" s="49">
        <f>SUMIFS(Jun!$J$5:$J$605,Jun!$V$5:$V$605,"Receita",Jun!$G$5:$G$605,CReceber!$D390,Jun!$L$5:$L$605,"Não Pago")</f>
        <v>0</v>
      </c>
      <c r="K390" s="49">
        <f>SUMIFS(Jul!$J$5:$J$605,Jul!$V$5:$V$605,"Receita",Jul!$G$5:$G$605,CReceber!$D390,Jul!$L$5:$L$605,"Não Pago")</f>
        <v>0</v>
      </c>
      <c r="L390" s="49">
        <f>SUMIFS(Ago!$J$5:$J$596,Ago!$V$5:$V$596,"Receita",Ago!$G$5:$G$596,CReceber!$D390,Ago!$L$5:$L$596,"Não Pago")</f>
        <v>0</v>
      </c>
      <c r="M390" s="49">
        <f>SUMIFS(Set!$J$5:$J$605,Set!$V$5:$V$605,"Receita",Set!$G$5:$G$605,CReceber!$D390,Set!$L$5:$L$605,"Não Pago")</f>
        <v>0</v>
      </c>
      <c r="N390" s="49">
        <f>SUMIFS(Out!$J$5:$J$605,Out!$V$5:$V$605,"Receita",Out!$G$5:$G$605,CReceber!$D390,Out!$L$5:$L$605,"Não Pago")</f>
        <v>0</v>
      </c>
      <c r="O390" s="49">
        <f>SUMIFS(Nov!$J$5:$J$605,Nov!$V$5:$V$605,"Receita",Nov!$G$5:$G$605,CReceber!$D390,Nov!$L$5:$L$605,"Não Pago")</f>
        <v>0</v>
      </c>
      <c r="P390" s="49">
        <f>SUMIFS(Dez!$J$5:$J$605,Dez!$V$5:$V$605,"Receita",Dez!$G$5:$G$605,CReceber!$D390,Dez!$L$5:$L$605,"Não Pago")</f>
        <v>0</v>
      </c>
      <c r="Q390" s="46">
        <f t="shared" si="12"/>
        <v>0</v>
      </c>
    </row>
    <row r="391" spans="3:17" ht="25.5" customHeight="1" thickTop="1" thickBot="1" x14ac:dyDescent="0.3">
      <c r="C391" s="34">
        <f>'PC Receitas'!O83</f>
        <v>9999</v>
      </c>
      <c r="D391" s="35" t="str">
        <f>VLOOKUP(C391,'PC Receitas'!$K$4:$L$105,2,FALSE)</f>
        <v>-</v>
      </c>
      <c r="E391" s="49">
        <f>SUMIFS(Jan!$J$5:$J$586,Jan!$V$5:$V$586,"Receita",Jan!$G$5:$G$586,CReceber!$D391,Jan!$L$5:$L$586,"Não Pago")</f>
        <v>0</v>
      </c>
      <c r="F391" s="49">
        <f>SUMIFS(Fev!$J$5:$J$605,Fev!$V$5:$V$605,"Receita",Fev!$G$5:$G$605,CReceber!$D391,Fev!$L$5:$L$605,"Não Pago")</f>
        <v>0</v>
      </c>
      <c r="G391" s="49">
        <f>SUMIFS(Mar!$J$5:$J$605,Mar!$V$5:$V$605,"Receita",Mar!$G$5:$G$605,CReceber!$D386,Mar!$L$5:$L$605,"Não Pago")</f>
        <v>0</v>
      </c>
      <c r="H391" s="49">
        <f>SUMIFS(Abr!$J$5:$J$605,Abr!$V$5:$V$605,"Receita",Abr!$G$5:$G$605,CReceber!$D391,Abr!$L$5:$L$605,"Não Pago")</f>
        <v>0</v>
      </c>
      <c r="I391" s="49">
        <f>SUMIFS(Mai!$J$5:$J$605,Mai!$V$5:$V$605,"Receita",Mai!$G$5:$G$605,CReceber!$D391,Mai!$L$5:$L$605,"Não Pago")</f>
        <v>0</v>
      </c>
      <c r="J391" s="49">
        <f>SUMIFS(Jun!$J$5:$J$605,Jun!$V$5:$V$605,"Receita",Jun!$G$5:$G$605,CReceber!$D391,Jun!$L$5:$L$605,"Não Pago")</f>
        <v>0</v>
      </c>
      <c r="K391" s="49">
        <f>SUMIFS(Jul!$J$5:$J$605,Jul!$V$5:$V$605,"Receita",Jul!$G$5:$G$605,CReceber!$D391,Jul!$L$5:$L$605,"Não Pago")</f>
        <v>0</v>
      </c>
      <c r="L391" s="49">
        <f>SUMIFS(Ago!$J$5:$J$596,Ago!$V$5:$V$596,"Receita",Ago!$G$5:$G$596,CReceber!$D391,Ago!$L$5:$L$596,"Não Pago")</f>
        <v>0</v>
      </c>
      <c r="M391" s="49">
        <f>SUMIFS(Set!$J$5:$J$605,Set!$V$5:$V$605,"Receita",Set!$G$5:$G$605,CReceber!$D391,Set!$L$5:$L$605,"Não Pago")</f>
        <v>0</v>
      </c>
      <c r="N391" s="49">
        <f>SUMIFS(Out!$J$5:$J$605,Out!$V$5:$V$605,"Receita",Out!$G$5:$G$605,CReceber!$D391,Out!$L$5:$L$605,"Não Pago")</f>
        <v>0</v>
      </c>
      <c r="O391" s="49">
        <f>SUMIFS(Nov!$J$5:$J$605,Nov!$V$5:$V$605,"Receita",Nov!$G$5:$G$605,CReceber!$D391,Nov!$L$5:$L$605,"Não Pago")</f>
        <v>0</v>
      </c>
      <c r="P391" s="49">
        <f>SUMIFS(Dez!$J$5:$J$605,Dez!$V$5:$V$605,"Receita",Dez!$G$5:$G$605,CReceber!$D391,Dez!$L$5:$L$605,"Não Pago")</f>
        <v>0</v>
      </c>
      <c r="Q391" s="46">
        <f t="shared" si="12"/>
        <v>0</v>
      </c>
    </row>
    <row r="392" spans="3:17" ht="25.5" customHeight="1" thickTop="1" thickBot="1" x14ac:dyDescent="0.3">
      <c r="C392" s="34">
        <f>'PC Receitas'!O84</f>
        <v>9999</v>
      </c>
      <c r="D392" s="35" t="str">
        <f>VLOOKUP(C392,'PC Receitas'!$K$4:$L$105,2,FALSE)</f>
        <v>-</v>
      </c>
      <c r="E392" s="49">
        <f>SUMIFS(Jan!$J$5:$J$586,Jan!$V$5:$V$586,"Receita",Jan!$G$5:$G$586,CReceber!$D392,Jan!$L$5:$L$586,"Não Pago")</f>
        <v>0</v>
      </c>
      <c r="F392" s="49">
        <f>SUMIFS(Fev!$J$5:$J$605,Fev!$V$5:$V$605,"Receita",Fev!$G$5:$G$605,CReceber!$D392,Fev!$L$5:$L$605,"Não Pago")</f>
        <v>0</v>
      </c>
      <c r="G392" s="49">
        <f>SUMIFS(Mar!$J$5:$J$605,Mar!$V$5:$V$605,"Receita",Mar!$G$5:$G$605,CReceber!$D387,Mar!$L$5:$L$605,"Não Pago")</f>
        <v>0</v>
      </c>
      <c r="H392" s="49">
        <f>SUMIFS(Abr!$J$5:$J$605,Abr!$V$5:$V$605,"Receita",Abr!$G$5:$G$605,CReceber!$D392,Abr!$L$5:$L$605,"Não Pago")</f>
        <v>0</v>
      </c>
      <c r="I392" s="49">
        <f>SUMIFS(Mai!$J$5:$J$605,Mai!$V$5:$V$605,"Receita",Mai!$G$5:$G$605,CReceber!$D392,Mai!$L$5:$L$605,"Não Pago")</f>
        <v>0</v>
      </c>
      <c r="J392" s="49">
        <f>SUMIFS(Jun!$J$5:$J$605,Jun!$V$5:$V$605,"Receita",Jun!$G$5:$G$605,CReceber!$D392,Jun!$L$5:$L$605,"Não Pago")</f>
        <v>0</v>
      </c>
      <c r="K392" s="49">
        <f>SUMIFS(Jul!$J$5:$J$605,Jul!$V$5:$V$605,"Receita",Jul!$G$5:$G$605,CReceber!$D392,Jul!$L$5:$L$605,"Não Pago")</f>
        <v>0</v>
      </c>
      <c r="L392" s="49">
        <f>SUMIFS(Ago!$J$5:$J$596,Ago!$V$5:$V$596,"Receita",Ago!$G$5:$G$596,CReceber!$D392,Ago!$L$5:$L$596,"Não Pago")</f>
        <v>0</v>
      </c>
      <c r="M392" s="49">
        <f>SUMIFS(Set!$J$5:$J$605,Set!$V$5:$V$605,"Receita",Set!$G$5:$G$605,CReceber!$D392,Set!$L$5:$L$605,"Não Pago")</f>
        <v>0</v>
      </c>
      <c r="N392" s="49">
        <f>SUMIFS(Out!$J$5:$J$605,Out!$V$5:$V$605,"Receita",Out!$G$5:$G$605,CReceber!$D392,Out!$L$5:$L$605,"Não Pago")</f>
        <v>0</v>
      </c>
      <c r="O392" s="49">
        <f>SUMIFS(Nov!$J$5:$J$605,Nov!$V$5:$V$605,"Receita",Nov!$G$5:$G$605,CReceber!$D392,Nov!$L$5:$L$605,"Não Pago")</f>
        <v>0</v>
      </c>
      <c r="P392" s="49">
        <f>SUMIFS(Dez!$J$5:$J$605,Dez!$V$5:$V$605,"Receita",Dez!$G$5:$G$605,CReceber!$D392,Dez!$L$5:$L$605,"Não Pago")</f>
        <v>0</v>
      </c>
      <c r="Q392" s="46">
        <f t="shared" si="12"/>
        <v>0</v>
      </c>
    </row>
    <row r="393" spans="3:17" ht="25.5" customHeight="1" thickTop="1" thickBot="1" x14ac:dyDescent="0.3">
      <c r="C393" s="34">
        <f>'PC Receitas'!O85</f>
        <v>9999</v>
      </c>
      <c r="D393" s="35" t="str">
        <f>VLOOKUP(C393,'PC Receitas'!$K$4:$L$105,2,FALSE)</f>
        <v>-</v>
      </c>
      <c r="E393" s="49">
        <f>SUMIFS(Jan!$J$5:$J$586,Jan!$V$5:$V$586,"Receita",Jan!$G$5:$G$586,CReceber!$D393,Jan!$L$5:$L$586,"Não Pago")</f>
        <v>0</v>
      </c>
      <c r="F393" s="49">
        <f>SUMIFS(Fev!$J$5:$J$605,Fev!$V$5:$V$605,"Receita",Fev!$G$5:$G$605,CReceber!$D393,Fev!$L$5:$L$605,"Não Pago")</f>
        <v>0</v>
      </c>
      <c r="G393" s="49">
        <f>SUMIFS(Mar!$J$5:$J$605,Mar!$V$5:$V$605,"Receita",Mar!$G$5:$G$605,CReceber!$D388,Mar!$L$5:$L$605,"Não Pago")</f>
        <v>0</v>
      </c>
      <c r="H393" s="49">
        <f>SUMIFS(Abr!$J$5:$J$605,Abr!$V$5:$V$605,"Receita",Abr!$G$5:$G$605,CReceber!$D393,Abr!$L$5:$L$605,"Não Pago")</f>
        <v>0</v>
      </c>
      <c r="I393" s="49">
        <f>SUMIFS(Mai!$J$5:$J$605,Mai!$V$5:$V$605,"Receita",Mai!$G$5:$G$605,CReceber!$D393,Mai!$L$5:$L$605,"Não Pago")</f>
        <v>0</v>
      </c>
      <c r="J393" s="49">
        <f>SUMIFS(Jun!$J$5:$J$605,Jun!$V$5:$V$605,"Receita",Jun!$G$5:$G$605,CReceber!$D393,Jun!$L$5:$L$605,"Não Pago")</f>
        <v>0</v>
      </c>
      <c r="K393" s="49">
        <f>SUMIFS(Jul!$J$5:$J$605,Jul!$V$5:$V$605,"Receita",Jul!$G$5:$G$605,CReceber!$D393,Jul!$L$5:$L$605,"Não Pago")</f>
        <v>0</v>
      </c>
      <c r="L393" s="49">
        <f>SUMIFS(Ago!$J$5:$J$596,Ago!$V$5:$V$596,"Receita",Ago!$G$5:$G$596,CReceber!$D393,Ago!$L$5:$L$596,"Não Pago")</f>
        <v>0</v>
      </c>
      <c r="M393" s="49">
        <f>SUMIFS(Set!$J$5:$J$605,Set!$V$5:$V$605,"Receita",Set!$G$5:$G$605,CReceber!$D393,Set!$L$5:$L$605,"Não Pago")</f>
        <v>0</v>
      </c>
      <c r="N393" s="49">
        <f>SUMIFS(Out!$J$5:$J$605,Out!$V$5:$V$605,"Receita",Out!$G$5:$G$605,CReceber!$D393,Out!$L$5:$L$605,"Não Pago")</f>
        <v>0</v>
      </c>
      <c r="O393" s="49">
        <f>SUMIFS(Nov!$J$5:$J$605,Nov!$V$5:$V$605,"Receita",Nov!$G$5:$G$605,CReceber!$D393,Nov!$L$5:$L$605,"Não Pago")</f>
        <v>0</v>
      </c>
      <c r="P393" s="49">
        <f>SUMIFS(Dez!$J$5:$J$605,Dez!$V$5:$V$605,"Receita",Dez!$G$5:$G$605,CReceber!$D393,Dez!$L$5:$L$605,"Não Pago")</f>
        <v>0</v>
      </c>
      <c r="Q393" s="46">
        <f t="shared" si="12"/>
        <v>0</v>
      </c>
    </row>
    <row r="394" spans="3:17" ht="25.5" customHeight="1" thickTop="1" thickBot="1" x14ac:dyDescent="0.3">
      <c r="C394" s="34">
        <f>'PC Receitas'!O86</f>
        <v>9999</v>
      </c>
      <c r="D394" s="35" t="str">
        <f>VLOOKUP(C394,'PC Receitas'!$K$4:$L$105,2,FALSE)</f>
        <v>-</v>
      </c>
      <c r="E394" s="49">
        <f>SUMIFS(Jan!$J$5:$J$586,Jan!$V$5:$V$586,"Receita",Jan!$G$5:$G$586,CReceber!$D394,Jan!$L$5:$L$586,"Não Pago")</f>
        <v>0</v>
      </c>
      <c r="F394" s="49">
        <f>SUMIFS(Fev!$J$5:$J$605,Fev!$V$5:$V$605,"Receita",Fev!$G$5:$G$605,CReceber!$D394,Fev!$L$5:$L$605,"Não Pago")</f>
        <v>0</v>
      </c>
      <c r="G394" s="49">
        <f>SUMIFS(Mar!$J$5:$J$605,Mar!$V$5:$V$605,"Receita",Mar!$G$5:$G$605,CReceber!$D389,Mar!$L$5:$L$605,"Não Pago")</f>
        <v>0</v>
      </c>
      <c r="H394" s="49">
        <f>SUMIFS(Abr!$J$5:$J$605,Abr!$V$5:$V$605,"Receita",Abr!$G$5:$G$605,CReceber!$D394,Abr!$L$5:$L$605,"Não Pago")</f>
        <v>0</v>
      </c>
      <c r="I394" s="49">
        <f>SUMIFS(Mai!$J$5:$J$605,Mai!$V$5:$V$605,"Receita",Mai!$G$5:$G$605,CReceber!$D394,Mai!$L$5:$L$605,"Não Pago")</f>
        <v>0</v>
      </c>
      <c r="J394" s="49">
        <f>SUMIFS(Jun!$J$5:$J$605,Jun!$V$5:$V$605,"Receita",Jun!$G$5:$G$605,CReceber!$D394,Jun!$L$5:$L$605,"Não Pago")</f>
        <v>0</v>
      </c>
      <c r="K394" s="49">
        <f>SUMIFS(Jul!$J$5:$J$605,Jul!$V$5:$V$605,"Receita",Jul!$G$5:$G$605,CReceber!$D394,Jul!$L$5:$L$605,"Não Pago")</f>
        <v>0</v>
      </c>
      <c r="L394" s="49">
        <f>SUMIFS(Ago!$J$5:$J$596,Ago!$V$5:$V$596,"Receita",Ago!$G$5:$G$596,CReceber!$D394,Ago!$L$5:$L$596,"Não Pago")</f>
        <v>0</v>
      </c>
      <c r="M394" s="49">
        <f>SUMIFS(Set!$J$5:$J$605,Set!$V$5:$V$605,"Receita",Set!$G$5:$G$605,CReceber!$D394,Set!$L$5:$L$605,"Não Pago")</f>
        <v>0</v>
      </c>
      <c r="N394" s="49">
        <f>SUMIFS(Out!$J$5:$J$605,Out!$V$5:$V$605,"Receita",Out!$G$5:$G$605,CReceber!$D394,Out!$L$5:$L$605,"Não Pago")</f>
        <v>0</v>
      </c>
      <c r="O394" s="49">
        <f>SUMIFS(Nov!$J$5:$J$605,Nov!$V$5:$V$605,"Receita",Nov!$G$5:$G$605,CReceber!$D394,Nov!$L$5:$L$605,"Não Pago")</f>
        <v>0</v>
      </c>
      <c r="P394" s="49">
        <f>SUMIFS(Dez!$J$5:$J$605,Dez!$V$5:$V$605,"Receita",Dez!$G$5:$G$605,CReceber!$D394,Dez!$L$5:$L$605,"Não Pago")</f>
        <v>0</v>
      </c>
      <c r="Q394" s="46">
        <f t="shared" si="12"/>
        <v>0</v>
      </c>
    </row>
    <row r="395" spans="3:17" ht="25.5" customHeight="1" thickTop="1" thickBot="1" x14ac:dyDescent="0.3">
      <c r="C395" s="34">
        <f>'PC Receitas'!O87</f>
        <v>9999</v>
      </c>
      <c r="D395" s="35" t="str">
        <f>VLOOKUP(C395,'PC Receitas'!$K$4:$L$105,2,FALSE)</f>
        <v>-</v>
      </c>
      <c r="E395" s="49">
        <f>SUMIFS(Jan!$J$5:$J$586,Jan!$V$5:$V$586,"Receita",Jan!$G$5:$G$586,CReceber!$D395,Jan!$L$5:$L$586,"Não Pago")</f>
        <v>0</v>
      </c>
      <c r="F395" s="49">
        <f>SUMIFS(Fev!$J$5:$J$605,Fev!$V$5:$V$605,"Receita",Fev!$G$5:$G$605,CReceber!$D395,Fev!$L$5:$L$605,"Não Pago")</f>
        <v>0</v>
      </c>
      <c r="G395" s="49">
        <f>SUMIFS(Mar!$J$5:$J$605,Mar!$V$5:$V$605,"Receita",Mar!$G$5:$G$605,CReceber!$D390,Mar!$L$5:$L$605,"Não Pago")</f>
        <v>0</v>
      </c>
      <c r="H395" s="49">
        <f>SUMIFS(Abr!$J$5:$J$605,Abr!$V$5:$V$605,"Receita",Abr!$G$5:$G$605,CReceber!$D395,Abr!$L$5:$L$605,"Não Pago")</f>
        <v>0</v>
      </c>
      <c r="I395" s="49">
        <f>SUMIFS(Mai!$J$5:$J$605,Mai!$V$5:$V$605,"Receita",Mai!$G$5:$G$605,CReceber!$D395,Mai!$L$5:$L$605,"Não Pago")</f>
        <v>0</v>
      </c>
      <c r="J395" s="49">
        <f>SUMIFS(Jun!$J$5:$J$605,Jun!$V$5:$V$605,"Receita",Jun!$G$5:$G$605,CReceber!$D395,Jun!$L$5:$L$605,"Não Pago")</f>
        <v>0</v>
      </c>
      <c r="K395" s="49">
        <f>SUMIFS(Jul!$J$5:$J$605,Jul!$V$5:$V$605,"Receita",Jul!$G$5:$G$605,CReceber!$D395,Jul!$L$5:$L$605,"Não Pago")</f>
        <v>0</v>
      </c>
      <c r="L395" s="49">
        <f>SUMIFS(Ago!$J$5:$J$596,Ago!$V$5:$V$596,"Receita",Ago!$G$5:$G$596,CReceber!$D395,Ago!$L$5:$L$596,"Não Pago")</f>
        <v>0</v>
      </c>
      <c r="M395" s="49">
        <f>SUMIFS(Set!$J$5:$J$605,Set!$V$5:$V$605,"Receita",Set!$G$5:$G$605,CReceber!$D395,Set!$L$5:$L$605,"Não Pago")</f>
        <v>0</v>
      </c>
      <c r="N395" s="49">
        <f>SUMIFS(Out!$J$5:$J$605,Out!$V$5:$V$605,"Receita",Out!$G$5:$G$605,CReceber!$D395,Out!$L$5:$L$605,"Não Pago")</f>
        <v>0</v>
      </c>
      <c r="O395" s="49">
        <f>SUMIFS(Nov!$J$5:$J$605,Nov!$V$5:$V$605,"Receita",Nov!$G$5:$G$605,CReceber!$D395,Nov!$L$5:$L$605,"Não Pago")</f>
        <v>0</v>
      </c>
      <c r="P395" s="49">
        <f>SUMIFS(Dez!$J$5:$J$605,Dez!$V$5:$V$605,"Receita",Dez!$G$5:$G$605,CReceber!$D395,Dez!$L$5:$L$605,"Não Pago")</f>
        <v>0</v>
      </c>
      <c r="Q395" s="46">
        <f t="shared" si="12"/>
        <v>0</v>
      </c>
    </row>
    <row r="396" spans="3:17" ht="25.5" customHeight="1" thickTop="1" thickBot="1" x14ac:dyDescent="0.3">
      <c r="C396" s="34">
        <f>'PC Receitas'!O88</f>
        <v>9999</v>
      </c>
      <c r="D396" s="35" t="str">
        <f>VLOOKUP(C396,'PC Receitas'!$K$4:$L$105,2,FALSE)</f>
        <v>-</v>
      </c>
      <c r="E396" s="49">
        <f>SUMIFS(Jan!$J$5:$J$586,Jan!$V$5:$V$586,"Receita",Jan!$G$5:$G$586,CReceber!$D396,Jan!$L$5:$L$586,"Não Pago")</f>
        <v>0</v>
      </c>
      <c r="F396" s="49">
        <f>SUMIFS(Fev!$J$5:$J$605,Fev!$V$5:$V$605,"Receita",Fev!$G$5:$G$605,CReceber!$D396,Fev!$L$5:$L$605,"Não Pago")</f>
        <v>0</v>
      </c>
      <c r="G396" s="49">
        <f>SUMIFS(Mar!$J$5:$J$605,Mar!$V$5:$V$605,"Receita",Mar!$G$5:$G$605,CReceber!$D391,Mar!$L$5:$L$605,"Não Pago")</f>
        <v>0</v>
      </c>
      <c r="H396" s="49">
        <f>SUMIFS(Abr!$J$5:$J$605,Abr!$V$5:$V$605,"Receita",Abr!$G$5:$G$605,CReceber!$D396,Abr!$L$5:$L$605,"Não Pago")</f>
        <v>0</v>
      </c>
      <c r="I396" s="49">
        <f>SUMIFS(Mai!$J$5:$J$605,Mai!$V$5:$V$605,"Receita",Mai!$G$5:$G$605,CReceber!$D396,Mai!$L$5:$L$605,"Não Pago")</f>
        <v>0</v>
      </c>
      <c r="J396" s="49">
        <f>SUMIFS(Jun!$J$5:$J$605,Jun!$V$5:$V$605,"Receita",Jun!$G$5:$G$605,CReceber!$D396,Jun!$L$5:$L$605,"Não Pago")</f>
        <v>0</v>
      </c>
      <c r="K396" s="49">
        <f>SUMIFS(Jul!$J$5:$J$605,Jul!$V$5:$V$605,"Receita",Jul!$G$5:$G$605,CReceber!$D396,Jul!$L$5:$L$605,"Não Pago")</f>
        <v>0</v>
      </c>
      <c r="L396" s="49">
        <f>SUMIFS(Ago!$J$5:$J$596,Ago!$V$5:$V$596,"Receita",Ago!$G$5:$G$596,CReceber!$D396,Ago!$L$5:$L$596,"Não Pago")</f>
        <v>0</v>
      </c>
      <c r="M396" s="49">
        <f>SUMIFS(Set!$J$5:$J$605,Set!$V$5:$V$605,"Receita",Set!$G$5:$G$605,CReceber!$D396,Set!$L$5:$L$605,"Não Pago")</f>
        <v>0</v>
      </c>
      <c r="N396" s="49">
        <f>SUMIFS(Out!$J$5:$J$605,Out!$V$5:$V$605,"Receita",Out!$G$5:$G$605,CReceber!$D396,Out!$L$5:$L$605,"Não Pago")</f>
        <v>0</v>
      </c>
      <c r="O396" s="49">
        <f>SUMIFS(Nov!$J$5:$J$605,Nov!$V$5:$V$605,"Receita",Nov!$G$5:$G$605,CReceber!$D396,Nov!$L$5:$L$605,"Não Pago")</f>
        <v>0</v>
      </c>
      <c r="P396" s="49">
        <f>SUMIFS(Dez!$J$5:$J$605,Dez!$V$5:$V$605,"Receita",Dez!$G$5:$G$605,CReceber!$D396,Dez!$L$5:$L$605,"Não Pago")</f>
        <v>0</v>
      </c>
      <c r="Q396" s="46">
        <f t="shared" si="12"/>
        <v>0</v>
      </c>
    </row>
    <row r="397" spans="3:17" ht="25.5" customHeight="1" thickTop="1" thickBot="1" x14ac:dyDescent="0.3">
      <c r="C397" s="34">
        <f>'PC Receitas'!O89</f>
        <v>9999</v>
      </c>
      <c r="D397" s="35" t="str">
        <f>VLOOKUP(C397,'PC Receitas'!$K$4:$L$105,2,FALSE)</f>
        <v>-</v>
      </c>
      <c r="E397" s="49">
        <f>SUMIFS(Jan!$J$5:$J$586,Jan!$V$5:$V$586,"Receita",Jan!$G$5:$G$586,CReceber!$D397,Jan!$L$5:$L$586,"Não Pago")</f>
        <v>0</v>
      </c>
      <c r="F397" s="49">
        <f>SUMIFS(Fev!$J$5:$J$605,Fev!$V$5:$V$605,"Receita",Fev!$G$5:$G$605,CReceber!$D397,Fev!$L$5:$L$605,"Não Pago")</f>
        <v>0</v>
      </c>
      <c r="G397" s="49">
        <f>SUMIFS(Mar!$J$5:$J$605,Mar!$V$5:$V$605,"Receita",Mar!$G$5:$G$605,CReceber!$D392,Mar!$L$5:$L$605,"Não Pago")</f>
        <v>0</v>
      </c>
      <c r="H397" s="49">
        <f>SUMIFS(Abr!$J$5:$J$605,Abr!$V$5:$V$605,"Receita",Abr!$G$5:$G$605,CReceber!$D397,Abr!$L$5:$L$605,"Não Pago")</f>
        <v>0</v>
      </c>
      <c r="I397" s="49">
        <f>SUMIFS(Mai!$J$5:$J$605,Mai!$V$5:$V$605,"Receita",Mai!$G$5:$G$605,CReceber!$D397,Mai!$L$5:$L$605,"Não Pago")</f>
        <v>0</v>
      </c>
      <c r="J397" s="49">
        <f>SUMIFS(Jun!$J$5:$J$605,Jun!$V$5:$V$605,"Receita",Jun!$G$5:$G$605,CReceber!$D397,Jun!$L$5:$L$605,"Não Pago")</f>
        <v>0</v>
      </c>
      <c r="K397" s="49">
        <f>SUMIFS(Jul!$J$5:$J$605,Jul!$V$5:$V$605,"Receita",Jul!$G$5:$G$605,CReceber!$D397,Jul!$L$5:$L$605,"Não Pago")</f>
        <v>0</v>
      </c>
      <c r="L397" s="49">
        <f>SUMIFS(Ago!$J$5:$J$596,Ago!$V$5:$V$596,"Receita",Ago!$G$5:$G$596,CReceber!$D397,Ago!$L$5:$L$596,"Não Pago")</f>
        <v>0</v>
      </c>
      <c r="M397" s="49">
        <f>SUMIFS(Set!$J$5:$J$605,Set!$V$5:$V$605,"Receita",Set!$G$5:$G$605,CReceber!$D397,Set!$L$5:$L$605,"Não Pago")</f>
        <v>0</v>
      </c>
      <c r="N397" s="49">
        <f>SUMIFS(Out!$J$5:$J$605,Out!$V$5:$V$605,"Receita",Out!$G$5:$G$605,CReceber!$D397,Out!$L$5:$L$605,"Não Pago")</f>
        <v>0</v>
      </c>
      <c r="O397" s="49">
        <f>SUMIFS(Nov!$J$5:$J$605,Nov!$V$5:$V$605,"Receita",Nov!$G$5:$G$605,CReceber!$D397,Nov!$L$5:$L$605,"Não Pago")</f>
        <v>0</v>
      </c>
      <c r="P397" s="49">
        <f>SUMIFS(Dez!$J$5:$J$605,Dez!$V$5:$V$605,"Receita",Dez!$G$5:$G$605,CReceber!$D397,Dez!$L$5:$L$605,"Não Pago")</f>
        <v>0</v>
      </c>
      <c r="Q397" s="46">
        <f t="shared" si="12"/>
        <v>0</v>
      </c>
    </row>
    <row r="398" spans="3:17" ht="25.5" customHeight="1" thickTop="1" thickBot="1" x14ac:dyDescent="0.3">
      <c r="C398" s="34">
        <f>'PC Receitas'!O90</f>
        <v>9999</v>
      </c>
      <c r="D398" s="35" t="str">
        <f>VLOOKUP(C398,'PC Receitas'!$K$4:$L$105,2,FALSE)</f>
        <v>-</v>
      </c>
      <c r="E398" s="49">
        <f>SUMIFS(Jan!$J$5:$J$586,Jan!$V$5:$V$586,"Receita",Jan!$G$5:$G$586,CReceber!$D398,Jan!$L$5:$L$586,"Não Pago")</f>
        <v>0</v>
      </c>
      <c r="F398" s="49">
        <f>SUMIFS(Fev!$J$5:$J$605,Fev!$V$5:$V$605,"Receita",Fev!$G$5:$G$605,CReceber!$D398,Fev!$L$5:$L$605,"Não Pago")</f>
        <v>0</v>
      </c>
      <c r="G398" s="49">
        <f>SUMIFS(Mar!$J$5:$J$605,Mar!$V$5:$V$605,"Receita",Mar!$G$5:$G$605,CReceber!$D393,Mar!$L$5:$L$605,"Não Pago")</f>
        <v>0</v>
      </c>
      <c r="H398" s="49">
        <f>SUMIFS(Abr!$J$5:$J$605,Abr!$V$5:$V$605,"Receita",Abr!$G$5:$G$605,CReceber!$D398,Abr!$L$5:$L$605,"Não Pago")</f>
        <v>0</v>
      </c>
      <c r="I398" s="49">
        <f>SUMIFS(Mai!$J$5:$J$605,Mai!$V$5:$V$605,"Receita",Mai!$G$5:$G$605,CReceber!$D398,Mai!$L$5:$L$605,"Não Pago")</f>
        <v>0</v>
      </c>
      <c r="J398" s="49">
        <f>SUMIFS(Jun!$J$5:$J$605,Jun!$V$5:$V$605,"Receita",Jun!$G$5:$G$605,CReceber!$D398,Jun!$L$5:$L$605,"Não Pago")</f>
        <v>0</v>
      </c>
      <c r="K398" s="49">
        <f>SUMIFS(Jul!$J$5:$J$605,Jul!$V$5:$V$605,"Receita",Jul!$G$5:$G$605,CReceber!$D398,Jul!$L$5:$L$605,"Não Pago")</f>
        <v>0</v>
      </c>
      <c r="L398" s="49">
        <f>SUMIFS(Ago!$J$5:$J$596,Ago!$V$5:$V$596,"Receita",Ago!$G$5:$G$596,CReceber!$D398,Ago!$L$5:$L$596,"Não Pago")</f>
        <v>0</v>
      </c>
      <c r="M398" s="49">
        <f>SUMIFS(Set!$J$5:$J$605,Set!$V$5:$V$605,"Receita",Set!$G$5:$G$605,CReceber!$D398,Set!$L$5:$L$605,"Não Pago")</f>
        <v>0</v>
      </c>
      <c r="N398" s="49">
        <f>SUMIFS(Out!$J$5:$J$605,Out!$V$5:$V$605,"Receita",Out!$G$5:$G$605,CReceber!$D398,Out!$L$5:$L$605,"Não Pago")</f>
        <v>0</v>
      </c>
      <c r="O398" s="49">
        <f>SUMIFS(Nov!$J$5:$J$605,Nov!$V$5:$V$605,"Receita",Nov!$G$5:$G$605,CReceber!$D398,Nov!$L$5:$L$605,"Não Pago")</f>
        <v>0</v>
      </c>
      <c r="P398" s="49">
        <f>SUMIFS(Dez!$J$5:$J$605,Dez!$V$5:$V$605,"Receita",Dez!$G$5:$G$605,CReceber!$D398,Dez!$L$5:$L$605,"Não Pago")</f>
        <v>0</v>
      </c>
      <c r="Q398" s="46">
        <f t="shared" si="12"/>
        <v>0</v>
      </c>
    </row>
    <row r="399" spans="3:17" ht="25.5" customHeight="1" thickTop="1" thickBot="1" x14ac:dyDescent="0.3">
      <c r="C399" s="34">
        <f>'PC Receitas'!O91</f>
        <v>9999</v>
      </c>
      <c r="D399" s="35" t="str">
        <f>VLOOKUP(C399,'PC Receitas'!$K$4:$L$105,2,FALSE)</f>
        <v>-</v>
      </c>
      <c r="E399" s="49">
        <f>SUMIFS(Jan!$J$5:$J$586,Jan!$V$5:$V$586,"Receita",Jan!$G$5:$G$586,CReceber!$D399,Jan!$L$5:$L$586,"Não Pago")</f>
        <v>0</v>
      </c>
      <c r="F399" s="49">
        <f>SUMIFS(Fev!$J$5:$J$605,Fev!$V$5:$V$605,"Receita",Fev!$G$5:$G$605,CReceber!$D399,Fev!$L$5:$L$605,"Não Pago")</f>
        <v>0</v>
      </c>
      <c r="G399" s="49">
        <f>SUMIFS(Mar!$J$5:$J$605,Mar!$V$5:$V$605,"Receita",Mar!$G$5:$G$605,CReceber!$D394,Mar!$L$5:$L$605,"Não Pago")</f>
        <v>0</v>
      </c>
      <c r="H399" s="49">
        <f>SUMIFS(Abr!$J$5:$J$605,Abr!$V$5:$V$605,"Receita",Abr!$G$5:$G$605,CReceber!$D399,Abr!$L$5:$L$605,"Não Pago")</f>
        <v>0</v>
      </c>
      <c r="I399" s="49">
        <f>SUMIFS(Mai!$J$5:$J$605,Mai!$V$5:$V$605,"Receita",Mai!$G$5:$G$605,CReceber!$D399,Mai!$L$5:$L$605,"Não Pago")</f>
        <v>0</v>
      </c>
      <c r="J399" s="49">
        <f>SUMIFS(Jun!$J$5:$J$605,Jun!$V$5:$V$605,"Receita",Jun!$G$5:$G$605,CReceber!$D399,Jun!$L$5:$L$605,"Não Pago")</f>
        <v>0</v>
      </c>
      <c r="K399" s="49">
        <f>SUMIFS(Jul!$J$5:$J$605,Jul!$V$5:$V$605,"Receita",Jul!$G$5:$G$605,CReceber!$D399,Jul!$L$5:$L$605,"Não Pago")</f>
        <v>0</v>
      </c>
      <c r="L399" s="49">
        <f>SUMIFS(Ago!$J$5:$J$596,Ago!$V$5:$V$596,"Receita",Ago!$G$5:$G$596,CReceber!$D399,Ago!$L$5:$L$596,"Não Pago")</f>
        <v>0</v>
      </c>
      <c r="M399" s="49">
        <f>SUMIFS(Set!$J$5:$J$605,Set!$V$5:$V$605,"Receita",Set!$G$5:$G$605,CReceber!$D399,Set!$L$5:$L$605,"Não Pago")</f>
        <v>0</v>
      </c>
      <c r="N399" s="49">
        <f>SUMIFS(Out!$J$5:$J$605,Out!$V$5:$V$605,"Receita",Out!$G$5:$G$605,CReceber!$D399,Out!$L$5:$L$605,"Não Pago")</f>
        <v>0</v>
      </c>
      <c r="O399" s="49">
        <f>SUMIFS(Nov!$J$5:$J$605,Nov!$V$5:$V$605,"Receita",Nov!$G$5:$G$605,CReceber!$D399,Nov!$L$5:$L$605,"Não Pago")</f>
        <v>0</v>
      </c>
      <c r="P399" s="49">
        <f>SUMIFS(Dez!$J$5:$J$605,Dez!$V$5:$V$605,"Receita",Dez!$G$5:$G$605,CReceber!$D399,Dez!$L$5:$L$605,"Não Pago")</f>
        <v>0</v>
      </c>
      <c r="Q399" s="46">
        <f t="shared" si="12"/>
        <v>0</v>
      </c>
    </row>
    <row r="400" spans="3:17" ht="25.5" customHeight="1" thickTop="1" thickBot="1" x14ac:dyDescent="0.3">
      <c r="C400" s="34">
        <f>'PC Receitas'!O92</f>
        <v>9999</v>
      </c>
      <c r="D400" s="35" t="str">
        <f>VLOOKUP(C400,'PC Receitas'!$K$4:$L$105,2,FALSE)</f>
        <v>-</v>
      </c>
      <c r="E400" s="49">
        <f>SUMIFS(Jan!$J$5:$J$586,Jan!$V$5:$V$586,"Receita",Jan!$G$5:$G$586,CReceber!$D400,Jan!$L$5:$L$586,"Não Pago")</f>
        <v>0</v>
      </c>
      <c r="F400" s="49">
        <f>SUMIFS(Fev!$J$5:$J$605,Fev!$V$5:$V$605,"Receita",Fev!$G$5:$G$605,CReceber!$D400,Fev!$L$5:$L$605,"Não Pago")</f>
        <v>0</v>
      </c>
      <c r="G400" s="49">
        <f>SUMIFS(Mar!$J$5:$J$605,Mar!$V$5:$V$605,"Receita",Mar!$G$5:$G$605,CReceber!$D395,Mar!$L$5:$L$605,"Não Pago")</f>
        <v>0</v>
      </c>
      <c r="H400" s="49">
        <f>SUMIFS(Abr!$J$5:$J$605,Abr!$V$5:$V$605,"Receita",Abr!$G$5:$G$605,CReceber!$D400,Abr!$L$5:$L$605,"Não Pago")</f>
        <v>0</v>
      </c>
      <c r="I400" s="49">
        <f>SUMIFS(Mai!$J$5:$J$605,Mai!$V$5:$V$605,"Receita",Mai!$G$5:$G$605,CReceber!$D400,Mai!$L$5:$L$605,"Não Pago")</f>
        <v>0</v>
      </c>
      <c r="J400" s="49">
        <f>SUMIFS(Jun!$J$5:$J$605,Jun!$V$5:$V$605,"Receita",Jun!$G$5:$G$605,CReceber!$D400,Jun!$L$5:$L$605,"Não Pago")</f>
        <v>0</v>
      </c>
      <c r="K400" s="49">
        <f>SUMIFS(Jul!$J$5:$J$605,Jul!$V$5:$V$605,"Receita",Jul!$G$5:$G$605,CReceber!$D400,Jul!$L$5:$L$605,"Não Pago")</f>
        <v>0</v>
      </c>
      <c r="L400" s="49">
        <f>SUMIFS(Ago!$J$5:$J$596,Ago!$V$5:$V$596,"Receita",Ago!$G$5:$G$596,CReceber!$D400,Ago!$L$5:$L$596,"Não Pago")</f>
        <v>0</v>
      </c>
      <c r="M400" s="49">
        <f>SUMIFS(Set!$J$5:$J$605,Set!$V$5:$V$605,"Receita",Set!$G$5:$G$605,CReceber!$D400,Set!$L$5:$L$605,"Não Pago")</f>
        <v>0</v>
      </c>
      <c r="N400" s="49">
        <f>SUMIFS(Out!$J$5:$J$605,Out!$V$5:$V$605,"Receita",Out!$G$5:$G$605,CReceber!$D400,Out!$L$5:$L$605,"Não Pago")</f>
        <v>0</v>
      </c>
      <c r="O400" s="49">
        <f>SUMIFS(Nov!$J$5:$J$605,Nov!$V$5:$V$605,"Receita",Nov!$G$5:$G$605,CReceber!$D400,Nov!$L$5:$L$605,"Não Pago")</f>
        <v>0</v>
      </c>
      <c r="P400" s="49">
        <f>SUMIFS(Dez!$J$5:$J$605,Dez!$V$5:$V$605,"Receita",Dez!$G$5:$G$605,CReceber!$D400,Dez!$L$5:$L$605,"Não Pago")</f>
        <v>0</v>
      </c>
      <c r="Q400" s="46">
        <f t="shared" si="12"/>
        <v>0</v>
      </c>
    </row>
    <row r="401" spans="3:17" ht="25.5" customHeight="1" thickTop="1" thickBot="1" x14ac:dyDescent="0.3">
      <c r="C401" s="34">
        <f>'PC Receitas'!O93</f>
        <v>9999</v>
      </c>
      <c r="D401" s="35" t="str">
        <f>VLOOKUP(C401,'PC Receitas'!$K$4:$L$105,2,FALSE)</f>
        <v>-</v>
      </c>
      <c r="E401" s="49">
        <f>SUMIFS(Jan!$J$5:$J$586,Jan!$V$5:$V$586,"Receita",Jan!$G$5:$G$586,CReceber!$D401,Jan!$L$5:$L$586,"Não Pago")</f>
        <v>0</v>
      </c>
      <c r="F401" s="49">
        <f>SUMIFS(Fev!$J$5:$J$605,Fev!$V$5:$V$605,"Receita",Fev!$G$5:$G$605,CReceber!$D401,Fev!$L$5:$L$605,"Não Pago")</f>
        <v>0</v>
      </c>
      <c r="G401" s="49">
        <f>SUMIFS(Mar!$J$5:$J$605,Mar!$V$5:$V$605,"Receita",Mar!$G$5:$G$605,CReceber!$D396,Mar!$L$5:$L$605,"Não Pago")</f>
        <v>0</v>
      </c>
      <c r="H401" s="49">
        <f>SUMIFS(Abr!$J$5:$J$605,Abr!$V$5:$V$605,"Receita",Abr!$G$5:$G$605,CReceber!$D401,Abr!$L$5:$L$605,"Não Pago")</f>
        <v>0</v>
      </c>
      <c r="I401" s="49">
        <f>SUMIFS(Mai!$J$5:$J$605,Mai!$V$5:$V$605,"Receita",Mai!$G$5:$G$605,CReceber!$D401,Mai!$L$5:$L$605,"Não Pago")</f>
        <v>0</v>
      </c>
      <c r="J401" s="49">
        <f>SUMIFS(Jun!$J$5:$J$605,Jun!$V$5:$V$605,"Receita",Jun!$G$5:$G$605,CReceber!$D401,Jun!$L$5:$L$605,"Não Pago")</f>
        <v>0</v>
      </c>
      <c r="K401" s="49">
        <f>SUMIFS(Jul!$J$5:$J$605,Jul!$V$5:$V$605,"Receita",Jul!$G$5:$G$605,CReceber!$D401,Jul!$L$5:$L$605,"Não Pago")</f>
        <v>0</v>
      </c>
      <c r="L401" s="49">
        <f>SUMIFS(Ago!$J$5:$J$596,Ago!$V$5:$V$596,"Receita",Ago!$G$5:$G$596,CReceber!$D401,Ago!$L$5:$L$596,"Não Pago")</f>
        <v>0</v>
      </c>
      <c r="M401" s="49">
        <f>SUMIFS(Set!$J$5:$J$605,Set!$V$5:$V$605,"Receita",Set!$G$5:$G$605,CReceber!$D401,Set!$L$5:$L$605,"Não Pago")</f>
        <v>0</v>
      </c>
      <c r="N401" s="49">
        <f>SUMIFS(Out!$J$5:$J$605,Out!$V$5:$V$605,"Receita",Out!$G$5:$G$605,CReceber!$D401,Out!$L$5:$L$605,"Não Pago")</f>
        <v>0</v>
      </c>
      <c r="O401" s="49">
        <f>SUMIFS(Nov!$J$5:$J$605,Nov!$V$5:$V$605,"Receita",Nov!$G$5:$G$605,CReceber!$D401,Nov!$L$5:$L$605,"Não Pago")</f>
        <v>0</v>
      </c>
      <c r="P401" s="49">
        <f>SUMIFS(Dez!$J$5:$J$605,Dez!$V$5:$V$605,"Receita",Dez!$G$5:$G$605,CReceber!$D401,Dez!$L$5:$L$605,"Não Pago")</f>
        <v>0</v>
      </c>
      <c r="Q401" s="46">
        <f t="shared" si="12"/>
        <v>0</v>
      </c>
    </row>
    <row r="402" spans="3:17" ht="25.5" customHeight="1" thickTop="1" thickBot="1" x14ac:dyDescent="0.3">
      <c r="C402" s="34">
        <f>'PC Receitas'!O94</f>
        <v>9999</v>
      </c>
      <c r="D402" s="35" t="str">
        <f>VLOOKUP(C402,'PC Receitas'!$K$4:$L$105,2,FALSE)</f>
        <v>-</v>
      </c>
      <c r="E402" s="49">
        <f>SUMIFS(Jan!$J$5:$J$586,Jan!$V$5:$V$586,"Receita",Jan!$G$5:$G$586,CReceber!$D402,Jan!$L$5:$L$586,"Não Pago")</f>
        <v>0</v>
      </c>
      <c r="F402" s="49">
        <f>SUMIFS(Fev!$J$5:$J$605,Fev!$V$5:$V$605,"Receita",Fev!$G$5:$G$605,CReceber!$D402,Fev!$L$5:$L$605,"Não Pago")</f>
        <v>0</v>
      </c>
      <c r="G402" s="49">
        <f>SUMIFS(Mar!$J$5:$J$605,Mar!$V$5:$V$605,"Receita",Mar!$G$5:$G$605,CReceber!$D397,Mar!$L$5:$L$605,"Não Pago")</f>
        <v>0</v>
      </c>
      <c r="H402" s="49">
        <f>SUMIFS(Abr!$J$5:$J$605,Abr!$V$5:$V$605,"Receita",Abr!$G$5:$G$605,CReceber!$D402,Abr!$L$5:$L$605,"Não Pago")</f>
        <v>0</v>
      </c>
      <c r="I402" s="49">
        <f>SUMIFS(Mai!$J$5:$J$605,Mai!$V$5:$V$605,"Receita",Mai!$G$5:$G$605,CReceber!$D402,Mai!$L$5:$L$605,"Não Pago")</f>
        <v>0</v>
      </c>
      <c r="J402" s="49">
        <f>SUMIFS(Jun!$J$5:$J$605,Jun!$V$5:$V$605,"Receita",Jun!$G$5:$G$605,CReceber!$D402,Jun!$L$5:$L$605,"Não Pago")</f>
        <v>0</v>
      </c>
      <c r="K402" s="49">
        <f>SUMIFS(Jul!$J$5:$J$605,Jul!$V$5:$V$605,"Receita",Jul!$G$5:$G$605,CReceber!$D402,Jul!$L$5:$L$605,"Não Pago")</f>
        <v>0</v>
      </c>
      <c r="L402" s="49">
        <f>SUMIFS(Ago!$J$5:$J$596,Ago!$V$5:$V$596,"Receita",Ago!$G$5:$G$596,CReceber!$D402,Ago!$L$5:$L$596,"Não Pago")</f>
        <v>0</v>
      </c>
      <c r="M402" s="49">
        <f>SUMIFS(Set!$J$5:$J$605,Set!$V$5:$V$605,"Receita",Set!$G$5:$G$605,CReceber!$D402,Set!$L$5:$L$605,"Não Pago")</f>
        <v>0</v>
      </c>
      <c r="N402" s="49">
        <f>SUMIFS(Out!$J$5:$J$605,Out!$V$5:$V$605,"Receita",Out!$G$5:$G$605,CReceber!$D402,Out!$L$5:$L$605,"Não Pago")</f>
        <v>0</v>
      </c>
      <c r="O402" s="49">
        <f>SUMIFS(Nov!$J$5:$J$605,Nov!$V$5:$V$605,"Receita",Nov!$G$5:$G$605,CReceber!$D402,Nov!$L$5:$L$605,"Não Pago")</f>
        <v>0</v>
      </c>
      <c r="P402" s="49">
        <f>SUMIFS(Dez!$J$5:$J$605,Dez!$V$5:$V$605,"Receita",Dez!$G$5:$G$605,CReceber!$D402,Dez!$L$5:$L$605,"Não Pago")</f>
        <v>0</v>
      </c>
      <c r="Q402" s="46">
        <f t="shared" si="12"/>
        <v>0</v>
      </c>
    </row>
    <row r="403" spans="3:17" ht="25.5" customHeight="1" thickTop="1" thickBot="1" x14ac:dyDescent="0.3">
      <c r="C403" s="34">
        <f>'PC Receitas'!O95</f>
        <v>9999</v>
      </c>
      <c r="D403" s="35" t="str">
        <f>VLOOKUP(C403,'PC Receitas'!$K$4:$L$105,2,FALSE)</f>
        <v>-</v>
      </c>
      <c r="E403" s="49">
        <f>SUMIFS(Jan!$J$5:$J$586,Jan!$V$5:$V$586,"Receita",Jan!$G$5:$G$586,CReceber!$D403,Jan!$L$5:$L$586,"Não Pago")</f>
        <v>0</v>
      </c>
      <c r="F403" s="49">
        <f>SUMIFS(Fev!$J$5:$J$605,Fev!$V$5:$V$605,"Receita",Fev!$G$5:$G$605,CReceber!$D403,Fev!$L$5:$L$605,"Não Pago")</f>
        <v>0</v>
      </c>
      <c r="G403" s="49">
        <f>SUMIFS(Mar!$J$5:$J$605,Mar!$V$5:$V$605,"Receita",Mar!$G$5:$G$605,CReceber!$D398,Mar!$L$5:$L$605,"Não Pago")</f>
        <v>0</v>
      </c>
      <c r="H403" s="49">
        <f>SUMIFS(Abr!$J$5:$J$605,Abr!$V$5:$V$605,"Receita",Abr!$G$5:$G$605,CReceber!$D403,Abr!$L$5:$L$605,"Não Pago")</f>
        <v>0</v>
      </c>
      <c r="I403" s="49">
        <f>SUMIFS(Mai!$J$5:$J$605,Mai!$V$5:$V$605,"Receita",Mai!$G$5:$G$605,CReceber!$D403,Mai!$L$5:$L$605,"Não Pago")</f>
        <v>0</v>
      </c>
      <c r="J403" s="49">
        <f>SUMIFS(Jun!$J$5:$J$605,Jun!$V$5:$V$605,"Receita",Jun!$G$5:$G$605,CReceber!$D403,Jun!$L$5:$L$605,"Não Pago")</f>
        <v>0</v>
      </c>
      <c r="K403" s="49">
        <f>SUMIFS(Jul!$J$5:$J$605,Jul!$V$5:$V$605,"Receita",Jul!$G$5:$G$605,CReceber!$D403,Jul!$L$5:$L$605,"Não Pago")</f>
        <v>0</v>
      </c>
      <c r="L403" s="49">
        <f>SUMIFS(Ago!$J$5:$J$596,Ago!$V$5:$V$596,"Receita",Ago!$G$5:$G$596,CReceber!$D403,Ago!$L$5:$L$596,"Não Pago")</f>
        <v>0</v>
      </c>
      <c r="M403" s="49">
        <f>SUMIFS(Set!$J$5:$J$605,Set!$V$5:$V$605,"Receita",Set!$G$5:$G$605,CReceber!$D403,Set!$L$5:$L$605,"Não Pago")</f>
        <v>0</v>
      </c>
      <c r="N403" s="49">
        <f>SUMIFS(Out!$J$5:$J$605,Out!$V$5:$V$605,"Receita",Out!$G$5:$G$605,CReceber!$D403,Out!$L$5:$L$605,"Não Pago")</f>
        <v>0</v>
      </c>
      <c r="O403" s="49">
        <f>SUMIFS(Nov!$J$5:$J$605,Nov!$V$5:$V$605,"Receita",Nov!$G$5:$G$605,CReceber!$D403,Nov!$L$5:$L$605,"Não Pago")</f>
        <v>0</v>
      </c>
      <c r="P403" s="49">
        <f>SUMIFS(Dez!$J$5:$J$605,Dez!$V$5:$V$605,"Receita",Dez!$G$5:$G$605,CReceber!$D403,Dez!$L$5:$L$605,"Não Pago")</f>
        <v>0</v>
      </c>
      <c r="Q403" s="46">
        <f t="shared" si="12"/>
        <v>0</v>
      </c>
    </row>
    <row r="404" spans="3:17" ht="25.5" customHeight="1" thickTop="1" thickBot="1" x14ac:dyDescent="0.3">
      <c r="C404" s="34">
        <f>'PC Receitas'!O96</f>
        <v>9999</v>
      </c>
      <c r="D404" s="35" t="str">
        <f>VLOOKUP(C404,'PC Receitas'!$K$4:$L$105,2,FALSE)</f>
        <v>-</v>
      </c>
      <c r="E404" s="49">
        <f>SUMIFS(Jan!$J$5:$J$586,Jan!$V$5:$V$586,"Receita",Jan!$G$5:$G$586,CReceber!$D404,Jan!$L$5:$L$586,"Não Pago")</f>
        <v>0</v>
      </c>
      <c r="F404" s="49">
        <f>SUMIFS(Fev!$J$5:$J$605,Fev!$V$5:$V$605,"Receita",Fev!$G$5:$G$605,CReceber!$D404,Fev!$L$5:$L$605,"Não Pago")</f>
        <v>0</v>
      </c>
      <c r="G404" s="49">
        <f>SUMIFS(Mar!$J$5:$J$605,Mar!$V$5:$V$605,"Receita",Mar!$G$5:$G$605,CReceber!$D399,Mar!$L$5:$L$605,"Não Pago")</f>
        <v>0</v>
      </c>
      <c r="H404" s="49">
        <f>SUMIFS(Abr!$J$5:$J$605,Abr!$V$5:$V$605,"Receita",Abr!$G$5:$G$605,CReceber!$D404,Abr!$L$5:$L$605,"Não Pago")</f>
        <v>0</v>
      </c>
      <c r="I404" s="49">
        <f>SUMIFS(Mai!$J$5:$J$605,Mai!$V$5:$V$605,"Receita",Mai!$G$5:$G$605,CReceber!$D404,Mai!$L$5:$L$605,"Não Pago")</f>
        <v>0</v>
      </c>
      <c r="J404" s="49">
        <f>SUMIFS(Jun!$J$5:$J$605,Jun!$V$5:$V$605,"Receita",Jun!$G$5:$G$605,CReceber!$D404,Jun!$L$5:$L$605,"Não Pago")</f>
        <v>0</v>
      </c>
      <c r="K404" s="49">
        <f>SUMIFS(Jul!$J$5:$J$605,Jul!$V$5:$V$605,"Receita",Jul!$G$5:$G$605,CReceber!$D404,Jul!$L$5:$L$605,"Não Pago")</f>
        <v>0</v>
      </c>
      <c r="L404" s="49">
        <f>SUMIFS(Ago!$J$5:$J$596,Ago!$V$5:$V$596,"Receita",Ago!$G$5:$G$596,CReceber!$D404,Ago!$L$5:$L$596,"Não Pago")</f>
        <v>0</v>
      </c>
      <c r="M404" s="49">
        <f>SUMIFS(Set!$J$5:$J$605,Set!$V$5:$V$605,"Receita",Set!$G$5:$G$605,CReceber!$D404,Set!$L$5:$L$605,"Não Pago")</f>
        <v>0</v>
      </c>
      <c r="N404" s="49">
        <f>SUMIFS(Out!$J$5:$J$605,Out!$V$5:$V$605,"Receita",Out!$G$5:$G$605,CReceber!$D404,Out!$L$5:$L$605,"Não Pago")</f>
        <v>0</v>
      </c>
      <c r="O404" s="49">
        <f>SUMIFS(Nov!$J$5:$J$605,Nov!$V$5:$V$605,"Receita",Nov!$G$5:$G$605,CReceber!$D404,Nov!$L$5:$L$605,"Não Pago")</f>
        <v>0</v>
      </c>
      <c r="P404" s="49">
        <f>SUMIFS(Dez!$J$5:$J$605,Dez!$V$5:$V$605,"Receita",Dez!$G$5:$G$605,CReceber!$D404,Dez!$L$5:$L$605,"Não Pago")</f>
        <v>0</v>
      </c>
      <c r="Q404" s="46">
        <f t="shared" si="12"/>
        <v>0</v>
      </c>
    </row>
    <row r="405" spans="3:17" ht="25.5" customHeight="1" thickTop="1" thickBot="1" x14ac:dyDescent="0.3">
      <c r="C405" s="34">
        <f>'PC Receitas'!O97</f>
        <v>9999</v>
      </c>
      <c r="D405" s="35" t="str">
        <f>VLOOKUP(C405,'PC Receitas'!$K$4:$L$105,2,FALSE)</f>
        <v>-</v>
      </c>
      <c r="E405" s="49">
        <f>SUMIFS(Jan!$J$5:$J$586,Jan!$V$5:$V$586,"Receita",Jan!$G$5:$G$586,CReceber!$D405,Jan!$L$5:$L$586,"Não Pago")</f>
        <v>0</v>
      </c>
      <c r="F405" s="49">
        <f>SUMIFS(Fev!$J$5:$J$605,Fev!$V$5:$V$605,"Receita",Fev!$G$5:$G$605,CReceber!$D405,Fev!$L$5:$L$605,"Não Pago")</f>
        <v>0</v>
      </c>
      <c r="G405" s="49">
        <f>SUMIFS(Mar!$J$5:$J$605,Mar!$V$5:$V$605,"Receita",Mar!$G$5:$G$605,CReceber!$D400,Mar!$L$5:$L$605,"Não Pago")</f>
        <v>0</v>
      </c>
      <c r="H405" s="49">
        <f>SUMIFS(Abr!$J$5:$J$605,Abr!$V$5:$V$605,"Receita",Abr!$G$5:$G$605,CReceber!$D405,Abr!$L$5:$L$605,"Não Pago")</f>
        <v>0</v>
      </c>
      <c r="I405" s="49">
        <f>SUMIFS(Mai!$J$5:$J$605,Mai!$V$5:$V$605,"Receita",Mai!$G$5:$G$605,CReceber!$D405,Mai!$L$5:$L$605,"Não Pago")</f>
        <v>0</v>
      </c>
      <c r="J405" s="49">
        <f>SUMIFS(Jun!$J$5:$J$605,Jun!$V$5:$V$605,"Receita",Jun!$G$5:$G$605,CReceber!$D405,Jun!$L$5:$L$605,"Não Pago")</f>
        <v>0</v>
      </c>
      <c r="K405" s="49">
        <f>SUMIFS(Jul!$J$5:$J$605,Jul!$V$5:$V$605,"Receita",Jul!$G$5:$G$605,CReceber!$D405,Jul!$L$5:$L$605,"Não Pago")</f>
        <v>0</v>
      </c>
      <c r="L405" s="49">
        <f>SUMIFS(Ago!$J$5:$J$596,Ago!$V$5:$V$596,"Receita",Ago!$G$5:$G$596,CReceber!$D405,Ago!$L$5:$L$596,"Não Pago")</f>
        <v>0</v>
      </c>
      <c r="M405" s="49">
        <f>SUMIFS(Set!$J$5:$J$605,Set!$V$5:$V$605,"Receita",Set!$G$5:$G$605,CReceber!$D405,Set!$L$5:$L$605,"Não Pago")</f>
        <v>0</v>
      </c>
      <c r="N405" s="49">
        <f>SUMIFS(Out!$J$5:$J$605,Out!$V$5:$V$605,"Receita",Out!$G$5:$G$605,CReceber!$D405,Out!$L$5:$L$605,"Não Pago")</f>
        <v>0</v>
      </c>
      <c r="O405" s="49">
        <f>SUMIFS(Nov!$J$5:$J$605,Nov!$V$5:$V$605,"Receita",Nov!$G$5:$G$605,CReceber!$D405,Nov!$L$5:$L$605,"Não Pago")</f>
        <v>0</v>
      </c>
      <c r="P405" s="49">
        <f>SUMIFS(Dez!$J$5:$J$605,Dez!$V$5:$V$605,"Receita",Dez!$G$5:$G$605,CReceber!$D405,Dez!$L$5:$L$605,"Não Pago")</f>
        <v>0</v>
      </c>
      <c r="Q405" s="46">
        <f t="shared" si="12"/>
        <v>0</v>
      </c>
    </row>
    <row r="406" spans="3:17" ht="25.5" customHeight="1" thickTop="1" thickBot="1" x14ac:dyDescent="0.3">
      <c r="C406" s="34">
        <f>'PC Receitas'!O98</f>
        <v>9999</v>
      </c>
      <c r="D406" s="35" t="str">
        <f>VLOOKUP(C406,'PC Receitas'!$K$4:$L$105,2,FALSE)</f>
        <v>-</v>
      </c>
      <c r="E406" s="49">
        <f>SUMIFS(Jan!$J$5:$J$586,Jan!$V$5:$V$586,"Receita",Jan!$G$5:$G$586,CReceber!$D406,Jan!$L$5:$L$586,"Não Pago")</f>
        <v>0</v>
      </c>
      <c r="F406" s="49">
        <f>SUMIFS(Fev!$J$5:$J$605,Fev!$V$5:$V$605,"Receita",Fev!$G$5:$G$605,CReceber!$D406,Fev!$L$5:$L$605,"Não Pago")</f>
        <v>0</v>
      </c>
      <c r="G406" s="49">
        <f>SUMIFS(Mar!$J$5:$J$605,Mar!$V$5:$V$605,"Receita",Mar!$G$5:$G$605,CReceber!$D401,Mar!$L$5:$L$605,"Não Pago")</f>
        <v>0</v>
      </c>
      <c r="H406" s="49">
        <f>SUMIFS(Abr!$J$5:$J$605,Abr!$V$5:$V$605,"Receita",Abr!$G$5:$G$605,CReceber!$D406,Abr!$L$5:$L$605,"Não Pago")</f>
        <v>0</v>
      </c>
      <c r="I406" s="49">
        <f>SUMIFS(Mai!$J$5:$J$605,Mai!$V$5:$V$605,"Receita",Mai!$G$5:$G$605,CReceber!$D406,Mai!$L$5:$L$605,"Não Pago")</f>
        <v>0</v>
      </c>
      <c r="J406" s="49">
        <f>SUMIFS(Jun!$J$5:$J$605,Jun!$V$5:$V$605,"Receita",Jun!$G$5:$G$605,CReceber!$D406,Jun!$L$5:$L$605,"Não Pago")</f>
        <v>0</v>
      </c>
      <c r="K406" s="49">
        <f>SUMIFS(Jul!$J$5:$J$605,Jul!$V$5:$V$605,"Receita",Jul!$G$5:$G$605,CReceber!$D406,Jul!$L$5:$L$605,"Não Pago")</f>
        <v>0</v>
      </c>
      <c r="L406" s="49">
        <f>SUMIFS(Ago!$J$5:$J$596,Ago!$V$5:$V$596,"Receita",Ago!$G$5:$G$596,CReceber!$D406,Ago!$L$5:$L$596,"Não Pago")</f>
        <v>0</v>
      </c>
      <c r="M406" s="49">
        <f>SUMIFS(Set!$J$5:$J$605,Set!$V$5:$V$605,"Receita",Set!$G$5:$G$605,CReceber!$D406,Set!$L$5:$L$605,"Não Pago")</f>
        <v>0</v>
      </c>
      <c r="N406" s="49">
        <f>SUMIFS(Out!$J$5:$J$605,Out!$V$5:$V$605,"Receita",Out!$G$5:$G$605,CReceber!$D406,Out!$L$5:$L$605,"Não Pago")</f>
        <v>0</v>
      </c>
      <c r="O406" s="49">
        <f>SUMIFS(Nov!$J$5:$J$605,Nov!$V$5:$V$605,"Receita",Nov!$G$5:$G$605,CReceber!$D406,Nov!$L$5:$L$605,"Não Pago")</f>
        <v>0</v>
      </c>
      <c r="P406" s="49">
        <f>SUMIFS(Dez!$J$5:$J$605,Dez!$V$5:$V$605,"Receita",Dez!$G$5:$G$605,CReceber!$D406,Dez!$L$5:$L$605,"Não Pago")</f>
        <v>0</v>
      </c>
      <c r="Q406" s="46">
        <f t="shared" si="12"/>
        <v>0</v>
      </c>
    </row>
    <row r="407" spans="3:17" ht="25.5" customHeight="1" thickTop="1" thickBot="1" x14ac:dyDescent="0.3">
      <c r="C407" s="34">
        <f>'PC Receitas'!O99</f>
        <v>9999</v>
      </c>
      <c r="D407" s="35" t="str">
        <f>VLOOKUP(C407,'PC Receitas'!$K$4:$L$105,2,FALSE)</f>
        <v>-</v>
      </c>
      <c r="E407" s="49">
        <f>SUMIFS(Jan!$J$5:$J$586,Jan!$V$5:$V$586,"Receita",Jan!$G$5:$G$586,CReceber!$D407,Jan!$L$5:$L$586,"Não Pago")</f>
        <v>0</v>
      </c>
      <c r="F407" s="49">
        <f>SUMIFS(Fev!$J$5:$J$605,Fev!$V$5:$V$605,"Receita",Fev!$G$5:$G$605,CReceber!$D407,Fev!$L$5:$L$605,"Não Pago")</f>
        <v>0</v>
      </c>
      <c r="G407" s="49">
        <f>SUMIFS(Mar!$J$5:$J$605,Mar!$V$5:$V$605,"Receita",Mar!$G$5:$G$605,CReceber!$D402,Mar!$L$5:$L$605,"Não Pago")</f>
        <v>0</v>
      </c>
      <c r="H407" s="49">
        <f>SUMIFS(Abr!$J$5:$J$605,Abr!$V$5:$V$605,"Receita",Abr!$G$5:$G$605,CReceber!$D407,Abr!$L$5:$L$605,"Não Pago")</f>
        <v>0</v>
      </c>
      <c r="I407" s="49">
        <f>SUMIFS(Mai!$J$5:$J$605,Mai!$V$5:$V$605,"Receita",Mai!$G$5:$G$605,CReceber!$D407,Mai!$L$5:$L$605,"Não Pago")</f>
        <v>0</v>
      </c>
      <c r="J407" s="49">
        <f>SUMIFS(Jun!$J$5:$J$605,Jun!$V$5:$V$605,"Receita",Jun!$G$5:$G$605,CReceber!$D407,Jun!$L$5:$L$605,"Não Pago")</f>
        <v>0</v>
      </c>
      <c r="K407" s="49">
        <f>SUMIFS(Jul!$J$5:$J$605,Jul!$V$5:$V$605,"Receita",Jul!$G$5:$G$605,CReceber!$D407,Jul!$L$5:$L$605,"Não Pago")</f>
        <v>0</v>
      </c>
      <c r="L407" s="49">
        <f>SUMIFS(Ago!$J$5:$J$596,Ago!$V$5:$V$596,"Receita",Ago!$G$5:$G$596,CReceber!$D407,Ago!$L$5:$L$596,"Não Pago")</f>
        <v>0</v>
      </c>
      <c r="M407" s="49">
        <f>SUMIFS(Set!$J$5:$J$605,Set!$V$5:$V$605,"Receita",Set!$G$5:$G$605,CReceber!$D407,Set!$L$5:$L$605,"Não Pago")</f>
        <v>0</v>
      </c>
      <c r="N407" s="49">
        <f>SUMIFS(Out!$J$5:$J$605,Out!$V$5:$V$605,"Receita",Out!$G$5:$G$605,CReceber!$D407,Out!$L$5:$L$605,"Não Pago")</f>
        <v>0</v>
      </c>
      <c r="O407" s="49">
        <f>SUMIFS(Nov!$J$5:$J$605,Nov!$V$5:$V$605,"Receita",Nov!$G$5:$G$605,CReceber!$D407,Nov!$L$5:$L$605,"Não Pago")</f>
        <v>0</v>
      </c>
      <c r="P407" s="49">
        <f>SUMIFS(Dez!$J$5:$J$605,Dez!$V$5:$V$605,"Receita",Dez!$G$5:$G$605,CReceber!$D407,Dez!$L$5:$L$605,"Não Pago")</f>
        <v>0</v>
      </c>
      <c r="Q407" s="46">
        <f t="shared" si="12"/>
        <v>0</v>
      </c>
    </row>
    <row r="408" spans="3:17" ht="25.5" customHeight="1" thickTop="1" thickBot="1" x14ac:dyDescent="0.3">
      <c r="C408" s="34">
        <f>'PC Receitas'!O100</f>
        <v>9999</v>
      </c>
      <c r="D408" s="35" t="str">
        <f>VLOOKUP(C408,'PC Receitas'!$K$4:$L$105,2,FALSE)</f>
        <v>-</v>
      </c>
      <c r="E408" s="49">
        <f>SUMIFS(Jan!$J$5:$J$586,Jan!$V$5:$V$586,"Receita",Jan!$G$5:$G$586,CReceber!$D408,Jan!$L$5:$L$586,"Não Pago")</f>
        <v>0</v>
      </c>
      <c r="F408" s="49">
        <f>SUMIFS(Fev!$J$5:$J$605,Fev!$V$5:$V$605,"Receita",Fev!$G$5:$G$605,CReceber!$D408,Fev!$L$5:$L$605,"Não Pago")</f>
        <v>0</v>
      </c>
      <c r="G408" s="49">
        <f>SUMIFS(Mar!$J$5:$J$605,Mar!$V$5:$V$605,"Receita",Mar!$G$5:$G$605,CReceber!$D403,Mar!$L$5:$L$605,"Não Pago")</f>
        <v>0</v>
      </c>
      <c r="H408" s="49">
        <f>SUMIFS(Abr!$J$5:$J$605,Abr!$V$5:$V$605,"Receita",Abr!$G$5:$G$605,CReceber!$D408,Abr!$L$5:$L$605,"Não Pago")</f>
        <v>0</v>
      </c>
      <c r="I408" s="49">
        <f>SUMIFS(Mai!$J$5:$J$605,Mai!$V$5:$V$605,"Receita",Mai!$G$5:$G$605,CReceber!$D408,Mai!$L$5:$L$605,"Não Pago")</f>
        <v>0</v>
      </c>
      <c r="J408" s="49">
        <f>SUMIFS(Jun!$J$5:$J$605,Jun!$V$5:$V$605,"Receita",Jun!$G$5:$G$605,CReceber!$D408,Jun!$L$5:$L$605,"Não Pago")</f>
        <v>0</v>
      </c>
      <c r="K408" s="49">
        <f>SUMIFS(Jul!$J$5:$J$605,Jul!$V$5:$V$605,"Receita",Jul!$G$5:$G$605,CReceber!$D408,Jul!$L$5:$L$605,"Não Pago")</f>
        <v>0</v>
      </c>
      <c r="L408" s="49">
        <f>SUMIFS(Ago!$J$5:$J$596,Ago!$V$5:$V$596,"Receita",Ago!$G$5:$G$596,CReceber!$D408,Ago!$L$5:$L$596,"Não Pago")</f>
        <v>0</v>
      </c>
      <c r="M408" s="49">
        <f>SUMIFS(Set!$J$5:$J$605,Set!$V$5:$V$605,"Receita",Set!$G$5:$G$605,CReceber!$D408,Set!$L$5:$L$605,"Não Pago")</f>
        <v>0</v>
      </c>
      <c r="N408" s="49">
        <f>SUMIFS(Out!$J$5:$J$605,Out!$V$5:$V$605,"Receita",Out!$G$5:$G$605,CReceber!$D408,Out!$L$5:$L$605,"Não Pago")</f>
        <v>0</v>
      </c>
      <c r="O408" s="49">
        <f>SUMIFS(Nov!$J$5:$J$605,Nov!$V$5:$V$605,"Receita",Nov!$G$5:$G$605,CReceber!$D408,Nov!$L$5:$L$605,"Não Pago")</f>
        <v>0</v>
      </c>
      <c r="P408" s="49">
        <f>SUMIFS(Dez!$J$5:$J$605,Dez!$V$5:$V$605,"Receita",Dez!$G$5:$G$605,CReceber!$D408,Dez!$L$5:$L$605,"Não Pago")</f>
        <v>0</v>
      </c>
      <c r="Q408" s="46">
        <f t="shared" si="12"/>
        <v>0</v>
      </c>
    </row>
    <row r="409" spans="3:17" ht="25.5" customHeight="1" thickTop="1" thickBot="1" x14ac:dyDescent="0.3">
      <c r="C409" s="34">
        <f>'PC Receitas'!O101</f>
        <v>9999</v>
      </c>
      <c r="D409" s="35" t="str">
        <f>VLOOKUP(C409,'PC Receitas'!$K$4:$L$105,2,FALSE)</f>
        <v>-</v>
      </c>
      <c r="E409" s="49">
        <f>SUMIFS(Jan!$J$5:$J$586,Jan!$V$5:$V$586,"Receita",Jan!$G$5:$G$586,CReceber!$D409,Jan!$L$5:$L$586,"Não Pago")</f>
        <v>0</v>
      </c>
      <c r="F409" s="49">
        <f>SUMIFS(Fev!$J$5:$J$605,Fev!$V$5:$V$605,"Receita",Fev!$G$5:$G$605,CReceber!$D409,Fev!$L$5:$L$605,"Não Pago")</f>
        <v>0</v>
      </c>
      <c r="G409" s="49">
        <f>SUMIFS(Mar!$J$5:$J$605,Mar!$V$5:$V$605,"Receita",Mar!$G$5:$G$605,CReceber!$D404,Mar!$L$5:$L$605,"Não Pago")</f>
        <v>0</v>
      </c>
      <c r="H409" s="49">
        <f>SUMIFS(Abr!$J$5:$J$605,Abr!$V$5:$V$605,"Receita",Abr!$G$5:$G$605,CReceber!$D409,Abr!$L$5:$L$605,"Não Pago")</f>
        <v>0</v>
      </c>
      <c r="I409" s="49">
        <f>SUMIFS(Mai!$J$5:$J$605,Mai!$V$5:$V$605,"Receita",Mai!$G$5:$G$605,CReceber!$D409,Mai!$L$5:$L$605,"Não Pago")</f>
        <v>0</v>
      </c>
      <c r="J409" s="49">
        <f>SUMIFS(Jun!$J$5:$J$605,Jun!$V$5:$V$605,"Receita",Jun!$G$5:$G$605,CReceber!$D409,Jun!$L$5:$L$605,"Não Pago")</f>
        <v>0</v>
      </c>
      <c r="K409" s="49">
        <f>SUMIFS(Jul!$J$5:$J$605,Jul!$V$5:$V$605,"Receita",Jul!$G$5:$G$605,CReceber!$D409,Jul!$L$5:$L$605,"Não Pago")</f>
        <v>0</v>
      </c>
      <c r="L409" s="49">
        <f>SUMIFS(Ago!$J$5:$J$596,Ago!$V$5:$V$596,"Receita",Ago!$G$5:$G$596,CReceber!$D409,Ago!$L$5:$L$596,"Não Pago")</f>
        <v>0</v>
      </c>
      <c r="M409" s="49">
        <f>SUMIFS(Set!$J$5:$J$605,Set!$V$5:$V$605,"Receita",Set!$G$5:$G$605,CReceber!$D409,Set!$L$5:$L$605,"Não Pago")</f>
        <v>0</v>
      </c>
      <c r="N409" s="49">
        <f>SUMIFS(Out!$J$5:$J$605,Out!$V$5:$V$605,"Receita",Out!$G$5:$G$605,CReceber!$D409,Out!$L$5:$L$605,"Não Pago")</f>
        <v>0</v>
      </c>
      <c r="O409" s="49">
        <f>SUMIFS(Nov!$J$5:$J$605,Nov!$V$5:$V$605,"Receita",Nov!$G$5:$G$605,CReceber!$D409,Nov!$L$5:$L$605,"Não Pago")</f>
        <v>0</v>
      </c>
      <c r="P409" s="49">
        <f>SUMIFS(Dez!$J$5:$J$605,Dez!$V$5:$V$605,"Receita",Dez!$G$5:$G$605,CReceber!$D409,Dez!$L$5:$L$605,"Não Pago")</f>
        <v>0</v>
      </c>
      <c r="Q409" s="46">
        <f t="shared" si="12"/>
        <v>0</v>
      </c>
    </row>
    <row r="410" spans="3:17" ht="25.5" customHeight="1" thickTop="1" thickBot="1" x14ac:dyDescent="0.3">
      <c r="C410" s="34">
        <f>'PC Receitas'!O102</f>
        <v>9999</v>
      </c>
      <c r="D410" s="35" t="str">
        <f>VLOOKUP(C410,'PC Receitas'!$K$4:$L$105,2,FALSE)</f>
        <v>-</v>
      </c>
      <c r="E410" s="49">
        <f>SUMIFS(Jan!$J$5:$J$586,Jan!$V$5:$V$586,"Receita",Jan!$G$5:$G$586,CReceber!$D410,Jan!$L$5:$L$586,"Não Pago")</f>
        <v>0</v>
      </c>
      <c r="F410" s="49">
        <f>SUMIFS(Fev!$J$5:$J$605,Fev!$V$5:$V$605,"Receita",Fev!$G$5:$G$605,CReceber!$D410,Fev!$L$5:$L$605,"Não Pago")</f>
        <v>0</v>
      </c>
      <c r="G410" s="49">
        <f>SUMIFS(Mar!$J$5:$J$605,Mar!$V$5:$V$605,"Receita",Mar!$G$5:$G$605,CReceber!$D405,Mar!$L$5:$L$605,"Não Pago")</f>
        <v>0</v>
      </c>
      <c r="H410" s="49">
        <f>SUMIFS(Abr!$J$5:$J$605,Abr!$V$5:$V$605,"Receita",Abr!$G$5:$G$605,CReceber!$D410,Abr!$L$5:$L$605,"Não Pago")</f>
        <v>0</v>
      </c>
      <c r="I410" s="49">
        <f>SUMIFS(Mai!$J$5:$J$605,Mai!$V$5:$V$605,"Receita",Mai!$G$5:$G$605,CReceber!$D410,Mai!$L$5:$L$605,"Não Pago")</f>
        <v>0</v>
      </c>
      <c r="J410" s="49">
        <f>SUMIFS(Jun!$J$5:$J$605,Jun!$V$5:$V$605,"Receita",Jun!$G$5:$G$605,CReceber!$D410,Jun!$L$5:$L$605,"Não Pago")</f>
        <v>0</v>
      </c>
      <c r="K410" s="49">
        <f>SUMIFS(Jul!$J$5:$J$605,Jul!$V$5:$V$605,"Receita",Jul!$G$5:$G$605,CReceber!$D410,Jul!$L$5:$L$605,"Não Pago")</f>
        <v>0</v>
      </c>
      <c r="L410" s="49">
        <f>SUMIFS(Ago!$J$5:$J$596,Ago!$V$5:$V$596,"Receita",Ago!$G$5:$G$596,CReceber!$D410,Ago!$L$5:$L$596,"Não Pago")</f>
        <v>0</v>
      </c>
      <c r="M410" s="49">
        <f>SUMIFS(Set!$J$5:$J$605,Set!$V$5:$V$605,"Receita",Set!$G$5:$G$605,CReceber!$D410,Set!$L$5:$L$605,"Não Pago")</f>
        <v>0</v>
      </c>
      <c r="N410" s="49">
        <f>SUMIFS(Out!$J$5:$J$605,Out!$V$5:$V$605,"Receita",Out!$G$5:$G$605,CReceber!$D410,Out!$L$5:$L$605,"Não Pago")</f>
        <v>0</v>
      </c>
      <c r="O410" s="49">
        <f>SUMIFS(Nov!$J$5:$J$605,Nov!$V$5:$V$605,"Receita",Nov!$G$5:$G$605,CReceber!$D410,Nov!$L$5:$L$605,"Não Pago")</f>
        <v>0</v>
      </c>
      <c r="P410" s="49">
        <f>SUMIFS(Dez!$J$5:$J$605,Dez!$V$5:$V$605,"Receita",Dez!$G$5:$G$605,CReceber!$D410,Dez!$L$5:$L$605,"Não Pago")</f>
        <v>0</v>
      </c>
      <c r="Q410" s="46">
        <f t="shared" si="12"/>
        <v>0</v>
      </c>
    </row>
    <row r="411" spans="3:17" ht="25.5" customHeight="1" thickTop="1" thickBot="1" x14ac:dyDescent="0.3">
      <c r="C411" s="34">
        <f>'PC Receitas'!O103</f>
        <v>9999</v>
      </c>
      <c r="D411" s="35" t="str">
        <f>VLOOKUP(C411,'PC Receitas'!$K$4:$L$105,2,FALSE)</f>
        <v>-</v>
      </c>
      <c r="E411" s="49">
        <f>SUMIFS(Jan!$J$5:$J$586,Jan!$V$5:$V$586,"Receita",Jan!$G$5:$G$586,CReceber!$D411,Jan!$L$5:$L$586,"Não Pago")</f>
        <v>0</v>
      </c>
      <c r="F411" s="49">
        <f>SUMIFS(Fev!$J$5:$J$605,Fev!$V$5:$V$605,"Receita",Fev!$G$5:$G$605,CReceber!$D411,Fev!$L$5:$L$605,"Não Pago")</f>
        <v>0</v>
      </c>
      <c r="G411" s="49">
        <f>SUMIFS(Mar!$J$5:$J$605,Mar!$V$5:$V$605,"Receita",Mar!$G$5:$G$605,CReceber!$D406,Mar!$L$5:$L$605,"Não Pago")</f>
        <v>0</v>
      </c>
      <c r="H411" s="49">
        <f>SUMIFS(Abr!$J$5:$J$605,Abr!$V$5:$V$605,"Receita",Abr!$G$5:$G$605,CReceber!$D411,Abr!$L$5:$L$605,"Não Pago")</f>
        <v>0</v>
      </c>
      <c r="I411" s="49">
        <f>SUMIFS(Mai!$J$5:$J$605,Mai!$V$5:$V$605,"Receita",Mai!$G$5:$G$605,CReceber!$D411,Mai!$L$5:$L$605,"Não Pago")</f>
        <v>0</v>
      </c>
      <c r="J411" s="49">
        <f>SUMIFS(Jun!$J$5:$J$605,Jun!$V$5:$V$605,"Receita",Jun!$G$5:$G$605,CReceber!$D411,Jun!$L$5:$L$605,"Não Pago")</f>
        <v>0</v>
      </c>
      <c r="K411" s="49">
        <f>SUMIFS(Jul!$J$5:$J$605,Jul!$V$5:$V$605,"Receita",Jul!$G$5:$G$605,CReceber!$D411,Jul!$L$5:$L$605,"Não Pago")</f>
        <v>0</v>
      </c>
      <c r="L411" s="49">
        <f>SUMIFS(Ago!$J$5:$J$596,Ago!$V$5:$V$596,"Receita",Ago!$G$5:$G$596,CReceber!$D411,Ago!$L$5:$L$596,"Não Pago")</f>
        <v>0</v>
      </c>
      <c r="M411" s="49">
        <f>SUMIFS(Set!$J$5:$J$605,Set!$V$5:$V$605,"Receita",Set!$G$5:$G$605,CReceber!$D411,Set!$L$5:$L$605,"Não Pago")</f>
        <v>0</v>
      </c>
      <c r="N411" s="49">
        <f>SUMIFS(Out!$J$5:$J$605,Out!$V$5:$V$605,"Receita",Out!$G$5:$G$605,CReceber!$D411,Out!$L$5:$L$605,"Não Pago")</f>
        <v>0</v>
      </c>
      <c r="O411" s="49">
        <f>SUMIFS(Nov!$J$5:$J$605,Nov!$V$5:$V$605,"Receita",Nov!$G$5:$G$605,CReceber!$D411,Nov!$L$5:$L$605,"Não Pago")</f>
        <v>0</v>
      </c>
      <c r="P411" s="49">
        <f>SUMIFS(Dez!$J$5:$J$605,Dez!$V$5:$V$605,"Receita",Dez!$G$5:$G$605,CReceber!$D411,Dez!$L$5:$L$605,"Não Pago")</f>
        <v>0</v>
      </c>
      <c r="Q411" s="46">
        <f t="shared" si="12"/>
        <v>0</v>
      </c>
    </row>
    <row r="412" spans="3:17" ht="25.5" customHeight="1" thickTop="1" thickBot="1" x14ac:dyDescent="0.3">
      <c r="C412" s="34">
        <f>'PC Receitas'!O104</f>
        <v>9999</v>
      </c>
      <c r="D412" s="35" t="str">
        <f>VLOOKUP(C412,'PC Receitas'!$K$4:$L$105,2,FALSE)</f>
        <v>-</v>
      </c>
      <c r="E412" s="49">
        <f>SUMIFS(Jan!$J$5:$J$586,Jan!$V$5:$V$586,"Receita",Jan!$G$5:$G$586,CReceber!$D412,Jan!$L$5:$L$586,"Não Pago")</f>
        <v>0</v>
      </c>
      <c r="F412" s="49">
        <f>SUMIFS(Fev!$J$5:$J$605,Fev!$V$5:$V$605,"Receita",Fev!$G$5:$G$605,CReceber!$D412,Fev!$L$5:$L$605,"Não Pago")</f>
        <v>0</v>
      </c>
      <c r="G412" s="49">
        <f>SUMIFS(Mar!$J$5:$J$605,Mar!$V$5:$V$605,"Receita",Mar!$G$5:$G$605,CReceber!$D407,Mar!$L$5:$L$605,"Não Pago")</f>
        <v>0</v>
      </c>
      <c r="H412" s="49">
        <f>SUMIFS(Abr!$J$5:$J$605,Abr!$V$5:$V$605,"Receita",Abr!$G$5:$G$605,CReceber!$D412,Abr!$L$5:$L$605,"Não Pago")</f>
        <v>0</v>
      </c>
      <c r="I412" s="49">
        <f>SUMIFS(Mai!$J$5:$J$605,Mai!$V$5:$V$605,"Receita",Mai!$G$5:$G$605,CReceber!$D412,Mai!$L$5:$L$605,"Não Pago")</f>
        <v>0</v>
      </c>
      <c r="J412" s="49">
        <f>SUMIFS(Jun!$J$5:$J$605,Jun!$V$5:$V$605,"Receita",Jun!$G$5:$G$605,CReceber!$D412,Jun!$L$5:$L$605,"Não Pago")</f>
        <v>0</v>
      </c>
      <c r="K412" s="49">
        <f>SUMIFS(Jul!$J$5:$J$605,Jul!$V$5:$V$605,"Receita",Jul!$G$5:$G$605,CReceber!$D412,Jul!$L$5:$L$605,"Não Pago")</f>
        <v>0</v>
      </c>
      <c r="L412" s="49">
        <f>SUMIFS(Ago!$J$5:$J$596,Ago!$V$5:$V$596,"Receita",Ago!$G$5:$G$596,CReceber!$D412,Ago!$L$5:$L$596,"Não Pago")</f>
        <v>0</v>
      </c>
      <c r="M412" s="49">
        <f>SUMIFS(Set!$J$5:$J$605,Set!$V$5:$V$605,"Receita",Set!$G$5:$G$605,CReceber!$D412,Set!$L$5:$L$605,"Não Pago")</f>
        <v>0</v>
      </c>
      <c r="N412" s="49">
        <f>SUMIFS(Out!$J$5:$J$605,Out!$V$5:$V$605,"Receita",Out!$G$5:$G$605,CReceber!$D412,Out!$L$5:$L$605,"Não Pago")</f>
        <v>0</v>
      </c>
      <c r="O412" s="49">
        <f>SUMIFS(Nov!$J$5:$J$605,Nov!$V$5:$V$605,"Receita",Nov!$G$5:$G$605,CReceber!$D412,Nov!$L$5:$L$605,"Não Pago")</f>
        <v>0</v>
      </c>
      <c r="P412" s="49">
        <f>SUMIFS(Dez!$J$5:$J$605,Dez!$V$5:$V$605,"Receita",Dez!$G$5:$G$605,CReceber!$D412,Dez!$L$5:$L$605,"Não Pago")</f>
        <v>0</v>
      </c>
      <c r="Q412" s="46">
        <f t="shared" si="12"/>
        <v>0</v>
      </c>
    </row>
    <row r="413" spans="3:17" ht="25.5" customHeight="1" thickTop="1" thickBot="1" x14ac:dyDescent="0.3">
      <c r="C413" s="34">
        <f>'PC Receitas'!O105</f>
        <v>0</v>
      </c>
      <c r="D413" s="35" t="e">
        <f>VLOOKUP(C413,'PC Receitas'!$K$4:$L$105,2,FALSE)</f>
        <v>#N/A</v>
      </c>
      <c r="E413" s="49">
        <f>SUMIFS(Jan!$J$5:$J$586,Jan!$V$5:$V$586,"Receita",Jan!$G$5:$G$586,CReceber!$D413,Jan!$L$5:$L$586,"Não Pago")</f>
        <v>0</v>
      </c>
      <c r="F413" s="49">
        <f>SUMIFS(Fev!$J$5:$J$605,Fev!$V$5:$V$605,"Receita",Fev!$G$5:$G$605,CReceber!$D413,Fev!$L$5:$L$605,"Não Pago")</f>
        <v>0</v>
      </c>
      <c r="G413" s="49">
        <f>SUMIFS(Mar!$J$5:$J$605,Mar!$V$5:$V$605,"Receita",Mar!$G$5:$G$605,CReceber!$D408,Mar!$L$5:$L$605,"Não Pago")</f>
        <v>0</v>
      </c>
      <c r="H413" s="49">
        <f>SUMIFS(Abr!$J$5:$J$605,Abr!$V$5:$V$605,"Receita",Abr!$G$5:$G$605,CReceber!$D413,Abr!$L$5:$L$605,"Não Pago")</f>
        <v>0</v>
      </c>
      <c r="I413" s="49">
        <f>SUMIFS(Mai!$J$5:$J$605,Mai!$V$5:$V$605,"Receita",Mai!$G$5:$G$605,CReceber!$D413,Mai!$L$5:$L$605,"Não Pago")</f>
        <v>0</v>
      </c>
      <c r="J413" s="49">
        <f>SUMIFS(Jun!$J$5:$J$605,Jun!$V$5:$V$605,"Receita",Jun!$G$5:$G$605,CReceber!$D413,Jun!$L$5:$L$605,"Não Pago")</f>
        <v>0</v>
      </c>
      <c r="K413" s="49">
        <f>SUMIFS(Jul!$J$5:$J$605,Jul!$V$5:$V$605,"Receita",Jul!$G$5:$G$605,CReceber!$D413,Jul!$L$5:$L$605,"Não Pago")</f>
        <v>0</v>
      </c>
      <c r="L413" s="49">
        <f>SUMIFS(Ago!$J$5:$J$596,Ago!$V$5:$V$596,"Receita",Ago!$G$5:$G$596,CReceber!$D413,Ago!$L$5:$L$596,"Não Pago")</f>
        <v>0</v>
      </c>
      <c r="M413" s="49">
        <f>SUMIFS(Set!$J$5:$J$605,Set!$V$5:$V$605,"Receita",Set!$G$5:$G$605,CReceber!$D413,Set!$L$5:$L$605,"Não Pago")</f>
        <v>0</v>
      </c>
      <c r="N413" s="49">
        <f>SUMIFS(Out!$J$5:$J$605,Out!$V$5:$V$605,"Receita",Out!$G$5:$G$605,CReceber!$D413,Out!$L$5:$L$605,"Não Pago")</f>
        <v>0</v>
      </c>
      <c r="O413" s="49">
        <f>SUMIFS(Nov!$J$5:$J$605,Nov!$V$5:$V$605,"Receita",Nov!$G$5:$G$605,CReceber!$D413,Nov!$L$5:$L$605,"Não Pago")</f>
        <v>0</v>
      </c>
      <c r="P413" s="49">
        <f>SUMIFS(Dez!$J$5:$J$605,Dez!$V$5:$V$605,"Receita",Dez!$G$5:$G$605,CReceber!$D413,Dez!$L$5:$L$605,"Não Pago")</f>
        <v>0</v>
      </c>
      <c r="Q413" s="46">
        <f t="shared" si="12"/>
        <v>0</v>
      </c>
    </row>
    <row r="414" spans="3:17" ht="25.5" customHeight="1" thickTop="1" thickBot="1" x14ac:dyDescent="0.3">
      <c r="C414" s="248">
        <f>'PC Receitas'!O106</f>
        <v>0</v>
      </c>
      <c r="D414" s="187" t="e">
        <f>VLOOKUP(C414,'PC Receitas'!$O$4:$Q$103,2,FALSE)</f>
        <v>#N/A</v>
      </c>
      <c r="E414" s="179">
        <f>SUM(E415:E515)</f>
        <v>0</v>
      </c>
      <c r="F414" s="179">
        <f t="shared" ref="F414" si="13">SUM(F415:F515)</f>
        <v>0</v>
      </c>
      <c r="G414" s="179">
        <f t="shared" ref="G414" si="14">SUM(G415:G515)</f>
        <v>0</v>
      </c>
      <c r="H414" s="179">
        <f t="shared" ref="H414" si="15">SUM(H415:H515)</f>
        <v>0</v>
      </c>
      <c r="I414" s="179">
        <f t="shared" ref="I414" si="16">SUM(I415:I515)</f>
        <v>0</v>
      </c>
      <c r="J414" s="179">
        <f t="shared" ref="J414" si="17">SUM(J415:J515)</f>
        <v>0</v>
      </c>
      <c r="K414" s="179">
        <f t="shared" ref="K414" si="18">SUM(K415:K515)</f>
        <v>0</v>
      </c>
      <c r="L414" s="179">
        <f t="shared" ref="L414" si="19">SUM(L415:L515)</f>
        <v>0</v>
      </c>
      <c r="M414" s="179">
        <f t="shared" ref="M414" si="20">SUM(M415:M515)</f>
        <v>0</v>
      </c>
      <c r="N414" s="179">
        <f t="shared" ref="N414" si="21">SUM(N415:N515)</f>
        <v>0</v>
      </c>
      <c r="O414" s="179">
        <f t="shared" ref="O414" si="22">SUM(O415:O515)</f>
        <v>0</v>
      </c>
      <c r="P414" s="179">
        <f t="shared" ref="P414" si="23">SUM(P415:P515)</f>
        <v>0</v>
      </c>
      <c r="Q414" s="179">
        <f t="shared" ref="Q414" si="24">SUM(Q415:Q515)</f>
        <v>0</v>
      </c>
    </row>
    <row r="415" spans="3:17" ht="25.5" customHeight="1" thickTop="1" thickBot="1" x14ac:dyDescent="0.3">
      <c r="C415" s="34">
        <f>'PC Receitas'!O107</f>
        <v>0</v>
      </c>
      <c r="D415" s="35" t="e">
        <f>VLOOKUP(C415,'PC Receitas'!$K$4:$L$105,2,FALSE)</f>
        <v>#N/A</v>
      </c>
      <c r="E415" s="49">
        <f>SUMIFS(Jan!$J$5:$J$586,Jan!$V$5:$V$586,"Receita",Jan!$G$5:$G$586,CReceber!$D415,Jan!$L$5:$L$586,"Não Pago")</f>
        <v>0</v>
      </c>
      <c r="F415" s="49">
        <f>SUMIFS(Fev!$J$5:$J$605,Fev!$V$5:$V$605,"Receita",Fev!$G$5:$G$605,CReceber!$D415,Fev!$L$5:$L$605,"Não Pago")</f>
        <v>0</v>
      </c>
      <c r="G415" s="49">
        <f>SUMIFS(Mar!$J$5:$J$605,Mar!$V$5:$V$605,"Receita",Mar!$G$5:$G$605,CReceber!$D410,Mar!$L$5:$L$605,"Não Pago")</f>
        <v>0</v>
      </c>
      <c r="H415" s="49">
        <f>SUMIFS(Abr!$J$5:$J$605,Abr!$V$5:$V$605,"Receita",Abr!$G$5:$G$605,CReceber!$D415,Abr!$L$5:$L$605,"Não Pago")</f>
        <v>0</v>
      </c>
      <c r="I415" s="49">
        <f>SUMIFS(Mai!$J$5:$J$605,Mai!$V$5:$V$605,"Receita",Mai!$G$5:$G$605,CReceber!$D415,Mai!$L$5:$L$605,"Não Pago")</f>
        <v>0</v>
      </c>
      <c r="J415" s="49">
        <f>SUMIFS(Jun!$J$5:$J$605,Jun!$V$5:$V$605,"Receita",Jun!$G$5:$G$605,CReceber!$D415,Jun!$L$5:$L$605,"Não Pago")</f>
        <v>0</v>
      </c>
      <c r="K415" s="49">
        <f>SUMIFS(Jul!$J$5:$J$605,Jul!$V$5:$V$605,"Receita",Jul!$G$5:$G$605,CReceber!$D415,Jul!$L$5:$L$605,"Não Pago")</f>
        <v>0</v>
      </c>
      <c r="L415" s="49">
        <f>SUMIFS(Ago!$J$5:$J$596,Ago!$V$5:$V$596,"Receita",Ago!$G$5:$G$596,CReceber!$D415,Ago!$L$5:$L$596,"Não Pago")</f>
        <v>0</v>
      </c>
      <c r="M415" s="49">
        <f>SUMIFS(Set!$J$5:$J$605,Set!$V$5:$V$605,"Receita",Set!$G$5:$G$605,CReceber!$D415,Set!$L$5:$L$605,"Não Pago")</f>
        <v>0</v>
      </c>
      <c r="N415" s="49">
        <f>SUMIFS(Out!$J$5:$J$605,Out!$V$5:$V$605,"Receita",Out!$G$5:$G$605,CReceber!$D415,Out!$L$5:$L$605,"Não Pago")</f>
        <v>0</v>
      </c>
      <c r="O415" s="49">
        <f>SUMIFS(Nov!$J$5:$J$605,Nov!$V$5:$V$605,"Receita",Nov!$G$5:$G$605,CReceber!$D415,Nov!$L$5:$L$605,"Não Pago")</f>
        <v>0</v>
      </c>
      <c r="P415" s="49">
        <f>SUMIFS(Dez!$J$5:$J$605,Dez!$V$5:$V$605,"Receita",Dez!$G$5:$G$605,CReceber!$D415,Dez!$L$5:$L$605,"Não Pago")</f>
        <v>0</v>
      </c>
      <c r="Q415" s="46">
        <f>SUM(E415:P415)</f>
        <v>0</v>
      </c>
    </row>
    <row r="416" spans="3:17" ht="25.5" customHeight="1" thickTop="1" thickBot="1" x14ac:dyDescent="0.3">
      <c r="C416" s="34">
        <f>'PC Receitas'!O108</f>
        <v>0</v>
      </c>
      <c r="D416" s="35" t="e">
        <f>VLOOKUP(C416,'PC Receitas'!$K$4:$L$105,2,FALSE)</f>
        <v>#N/A</v>
      </c>
      <c r="E416" s="49">
        <f>SUMIFS(Jan!$J$5:$J$586,Jan!$V$5:$V$586,"Receita",Jan!$G$5:$G$586,CReceber!$D416,Jan!$L$5:$L$586,"Não Pago")</f>
        <v>0</v>
      </c>
      <c r="F416" s="49">
        <f>SUMIFS(Fev!$J$5:$J$605,Fev!$V$5:$V$605,"Receita",Fev!$G$5:$G$605,CReceber!$D416,Fev!$L$5:$L$605,"Não Pago")</f>
        <v>0</v>
      </c>
      <c r="G416" s="49">
        <f>SUMIFS(Mar!$J$5:$J$605,Mar!$V$5:$V$605,"Receita",Mar!$G$5:$G$605,CReceber!$D411,Mar!$L$5:$L$605,"Não Pago")</f>
        <v>0</v>
      </c>
      <c r="H416" s="49">
        <f>SUMIFS(Abr!$J$5:$J$605,Abr!$V$5:$V$605,"Receita",Abr!$G$5:$G$605,CReceber!$D416,Abr!$L$5:$L$605,"Não Pago")</f>
        <v>0</v>
      </c>
      <c r="I416" s="49">
        <f>SUMIFS(Mai!$J$5:$J$605,Mai!$V$5:$V$605,"Receita",Mai!$G$5:$G$605,CReceber!$D416,Mai!$L$5:$L$605,"Não Pago")</f>
        <v>0</v>
      </c>
      <c r="J416" s="49">
        <f>SUMIFS(Jun!$J$5:$J$605,Jun!$V$5:$V$605,"Receita",Jun!$G$5:$G$605,CReceber!$D416,Jun!$L$5:$L$605,"Não Pago")</f>
        <v>0</v>
      </c>
      <c r="K416" s="49">
        <f>SUMIFS(Jul!$J$5:$J$605,Jul!$V$5:$V$605,"Receita",Jul!$G$5:$G$605,CReceber!$D416,Jul!$L$5:$L$605,"Não Pago")</f>
        <v>0</v>
      </c>
      <c r="L416" s="49">
        <f>SUMIFS(Ago!$J$5:$J$596,Ago!$V$5:$V$596,"Receita",Ago!$G$5:$G$596,CReceber!$D416,Ago!$L$5:$L$596,"Não Pago")</f>
        <v>0</v>
      </c>
      <c r="M416" s="49">
        <f>SUMIFS(Set!$J$5:$J$605,Set!$V$5:$V$605,"Receita",Set!$G$5:$G$605,CReceber!$D416,Set!$L$5:$L$605,"Não Pago")</f>
        <v>0</v>
      </c>
      <c r="N416" s="49">
        <f>SUMIFS(Out!$J$5:$J$605,Out!$V$5:$V$605,"Receita",Out!$G$5:$G$605,CReceber!$D416,Out!$L$5:$L$605,"Não Pago")</f>
        <v>0</v>
      </c>
      <c r="O416" s="49">
        <f>SUMIFS(Nov!$J$5:$J$605,Nov!$V$5:$V$605,"Receita",Nov!$G$5:$G$605,CReceber!$D416,Nov!$L$5:$L$605,"Não Pago")</f>
        <v>0</v>
      </c>
      <c r="P416" s="49">
        <f>SUMIFS(Dez!$J$5:$J$605,Dez!$V$5:$V$605,"Receita",Dez!$G$5:$G$605,CReceber!$D416,Dez!$L$5:$L$605,"Não Pago")</f>
        <v>0</v>
      </c>
      <c r="Q416" s="46">
        <f t="shared" ref="Q416:Q479" si="25">SUM(E416:P416)</f>
        <v>0</v>
      </c>
    </row>
    <row r="417" spans="3:17" ht="25.5" customHeight="1" thickTop="1" thickBot="1" x14ac:dyDescent="0.3">
      <c r="C417" s="34">
        <f>'PC Receitas'!O109</f>
        <v>0</v>
      </c>
      <c r="D417" s="35" t="e">
        <f>VLOOKUP(C417,'PC Receitas'!$K$4:$L$105,2,FALSE)</f>
        <v>#N/A</v>
      </c>
      <c r="E417" s="49">
        <f>SUMIFS(Jan!$J$5:$J$586,Jan!$V$5:$V$586,"Receita",Jan!$G$5:$G$586,CReceber!$D417,Jan!$L$5:$L$586,"Não Pago")</f>
        <v>0</v>
      </c>
      <c r="F417" s="49">
        <f>SUMIFS(Fev!$J$5:$J$605,Fev!$V$5:$V$605,"Receita",Fev!$G$5:$G$605,CReceber!$D417,Fev!$L$5:$L$605,"Não Pago")</f>
        <v>0</v>
      </c>
      <c r="G417" s="49">
        <f>SUMIFS(Mar!$J$5:$J$605,Mar!$V$5:$V$605,"Receita",Mar!$G$5:$G$605,CReceber!$D412,Mar!$L$5:$L$605,"Não Pago")</f>
        <v>0</v>
      </c>
      <c r="H417" s="49">
        <f>SUMIFS(Abr!$J$5:$J$605,Abr!$V$5:$V$605,"Receita",Abr!$G$5:$G$605,CReceber!$D417,Abr!$L$5:$L$605,"Não Pago")</f>
        <v>0</v>
      </c>
      <c r="I417" s="49">
        <f>SUMIFS(Mai!$J$5:$J$605,Mai!$V$5:$V$605,"Receita",Mai!$G$5:$G$605,CReceber!$D417,Mai!$L$5:$L$605,"Não Pago")</f>
        <v>0</v>
      </c>
      <c r="J417" s="49">
        <f>SUMIFS(Jun!$J$5:$J$605,Jun!$V$5:$V$605,"Receita",Jun!$G$5:$G$605,CReceber!$D417,Jun!$L$5:$L$605,"Não Pago")</f>
        <v>0</v>
      </c>
      <c r="K417" s="49">
        <f>SUMIFS(Jul!$J$5:$J$605,Jul!$V$5:$V$605,"Receita",Jul!$G$5:$G$605,CReceber!$D417,Jul!$L$5:$L$605,"Não Pago")</f>
        <v>0</v>
      </c>
      <c r="L417" s="49">
        <f>SUMIFS(Ago!$J$5:$J$596,Ago!$V$5:$V$596,"Receita",Ago!$G$5:$G$596,CReceber!$D417,Ago!$L$5:$L$596,"Não Pago")</f>
        <v>0</v>
      </c>
      <c r="M417" s="49">
        <f>SUMIFS(Set!$J$5:$J$605,Set!$V$5:$V$605,"Receita",Set!$G$5:$G$605,CReceber!$D417,Set!$L$5:$L$605,"Não Pago")</f>
        <v>0</v>
      </c>
      <c r="N417" s="49">
        <f>SUMIFS(Out!$J$5:$J$605,Out!$V$5:$V$605,"Receita",Out!$G$5:$G$605,CReceber!$D417,Out!$L$5:$L$605,"Não Pago")</f>
        <v>0</v>
      </c>
      <c r="O417" s="49">
        <f>SUMIFS(Nov!$J$5:$J$605,Nov!$V$5:$V$605,"Receita",Nov!$G$5:$G$605,CReceber!$D417,Nov!$L$5:$L$605,"Não Pago")</f>
        <v>0</v>
      </c>
      <c r="P417" s="49">
        <f>SUMIFS(Dez!$J$5:$J$605,Dez!$V$5:$V$605,"Receita",Dez!$G$5:$G$605,CReceber!$D417,Dez!$L$5:$L$605,"Não Pago")</f>
        <v>0</v>
      </c>
      <c r="Q417" s="46">
        <f t="shared" si="25"/>
        <v>0</v>
      </c>
    </row>
    <row r="418" spans="3:17" ht="25.5" customHeight="1" thickTop="1" thickBot="1" x14ac:dyDescent="0.3">
      <c r="C418" s="34">
        <f>'PC Receitas'!O110</f>
        <v>0</v>
      </c>
      <c r="D418" s="35" t="e">
        <f>VLOOKUP(C418,'PC Receitas'!$K$4:$L$105,2,FALSE)</f>
        <v>#N/A</v>
      </c>
      <c r="E418" s="49">
        <f>SUMIFS(Jan!$J$5:$J$586,Jan!$V$5:$V$586,"Receita",Jan!$G$5:$G$586,CReceber!$D418,Jan!$L$5:$L$586,"Não Pago")</f>
        <v>0</v>
      </c>
      <c r="F418" s="49">
        <f>SUMIFS(Fev!$J$5:$J$605,Fev!$V$5:$V$605,"Receita",Fev!$G$5:$G$605,CReceber!$D418,Fev!$L$5:$L$605,"Não Pago")</f>
        <v>0</v>
      </c>
      <c r="G418" s="49">
        <f>SUMIFS(Mar!$J$5:$J$605,Mar!$V$5:$V$605,"Receita",Mar!$G$5:$G$605,CReceber!$D413,Mar!$L$5:$L$605,"Não Pago")</f>
        <v>0</v>
      </c>
      <c r="H418" s="49">
        <f>SUMIFS(Abr!$J$5:$J$605,Abr!$V$5:$V$605,"Receita",Abr!$G$5:$G$605,CReceber!$D418,Abr!$L$5:$L$605,"Não Pago")</f>
        <v>0</v>
      </c>
      <c r="I418" s="49">
        <f>SUMIFS(Mai!$J$5:$J$605,Mai!$V$5:$V$605,"Receita",Mai!$G$5:$G$605,CReceber!$D418,Mai!$L$5:$L$605,"Não Pago")</f>
        <v>0</v>
      </c>
      <c r="J418" s="49">
        <f>SUMIFS(Jun!$J$5:$J$605,Jun!$V$5:$V$605,"Receita",Jun!$G$5:$G$605,CReceber!$D418,Jun!$L$5:$L$605,"Não Pago")</f>
        <v>0</v>
      </c>
      <c r="K418" s="49">
        <f>SUMIFS(Jul!$J$5:$J$605,Jul!$V$5:$V$605,"Receita",Jul!$G$5:$G$605,CReceber!$D418,Jul!$L$5:$L$605,"Não Pago")</f>
        <v>0</v>
      </c>
      <c r="L418" s="49">
        <f>SUMIFS(Ago!$J$5:$J$596,Ago!$V$5:$V$596,"Receita",Ago!$G$5:$G$596,CReceber!$D418,Ago!$L$5:$L$596,"Não Pago")</f>
        <v>0</v>
      </c>
      <c r="M418" s="49">
        <f>SUMIFS(Set!$J$5:$J$605,Set!$V$5:$V$605,"Receita",Set!$G$5:$G$605,CReceber!$D418,Set!$L$5:$L$605,"Não Pago")</f>
        <v>0</v>
      </c>
      <c r="N418" s="49">
        <f>SUMIFS(Out!$J$5:$J$605,Out!$V$5:$V$605,"Receita",Out!$G$5:$G$605,CReceber!$D418,Out!$L$5:$L$605,"Não Pago")</f>
        <v>0</v>
      </c>
      <c r="O418" s="49">
        <f>SUMIFS(Nov!$J$5:$J$605,Nov!$V$5:$V$605,"Receita",Nov!$G$5:$G$605,CReceber!$D418,Nov!$L$5:$L$605,"Não Pago")</f>
        <v>0</v>
      </c>
      <c r="P418" s="49">
        <f>SUMIFS(Dez!$J$5:$J$605,Dez!$V$5:$V$605,"Receita",Dez!$G$5:$G$605,CReceber!$D418,Dez!$L$5:$L$605,"Não Pago")</f>
        <v>0</v>
      </c>
      <c r="Q418" s="46">
        <f t="shared" si="25"/>
        <v>0</v>
      </c>
    </row>
    <row r="419" spans="3:17" ht="25.5" customHeight="1" thickTop="1" thickBot="1" x14ac:dyDescent="0.3">
      <c r="C419" s="34">
        <f>'PC Receitas'!O111</f>
        <v>0</v>
      </c>
      <c r="D419" s="35" t="e">
        <f>VLOOKUP(C419,'PC Receitas'!$K$4:$L$105,2,FALSE)</f>
        <v>#N/A</v>
      </c>
      <c r="E419" s="49">
        <f>SUMIFS(Jan!$J$5:$J$586,Jan!$V$5:$V$586,"Receita",Jan!$G$5:$G$586,CReceber!$D419,Jan!$L$5:$L$586,"Não Pago")</f>
        <v>0</v>
      </c>
      <c r="F419" s="49">
        <f>SUMIFS(Fev!$J$5:$J$605,Fev!$V$5:$V$605,"Receita",Fev!$G$5:$G$605,CReceber!$D419,Fev!$L$5:$L$605,"Não Pago")</f>
        <v>0</v>
      </c>
      <c r="G419" s="49">
        <f>SUMIFS(Mar!$J$5:$J$605,Mar!$V$5:$V$605,"Receita",Mar!$G$5:$G$605,CReceber!$D414,Mar!$L$5:$L$605,"Não Pago")</f>
        <v>0</v>
      </c>
      <c r="H419" s="49">
        <f>SUMIFS(Abr!$J$5:$J$605,Abr!$V$5:$V$605,"Receita",Abr!$G$5:$G$605,CReceber!$D419,Abr!$L$5:$L$605,"Não Pago")</f>
        <v>0</v>
      </c>
      <c r="I419" s="49">
        <f>SUMIFS(Mai!$J$5:$J$605,Mai!$V$5:$V$605,"Receita",Mai!$G$5:$G$605,CReceber!$D419,Mai!$L$5:$L$605,"Não Pago")</f>
        <v>0</v>
      </c>
      <c r="J419" s="49">
        <f>SUMIFS(Jun!$J$5:$J$605,Jun!$V$5:$V$605,"Receita",Jun!$G$5:$G$605,CReceber!$D419,Jun!$L$5:$L$605,"Não Pago")</f>
        <v>0</v>
      </c>
      <c r="K419" s="49">
        <f>SUMIFS(Jul!$J$5:$J$605,Jul!$V$5:$V$605,"Receita",Jul!$G$5:$G$605,CReceber!$D419,Jul!$L$5:$L$605,"Não Pago")</f>
        <v>0</v>
      </c>
      <c r="L419" s="49">
        <f>SUMIFS(Ago!$J$5:$J$596,Ago!$V$5:$V$596,"Receita",Ago!$G$5:$G$596,CReceber!$D419,Ago!$L$5:$L$596,"Não Pago")</f>
        <v>0</v>
      </c>
      <c r="M419" s="49">
        <f>SUMIFS(Set!$J$5:$J$605,Set!$V$5:$V$605,"Receita",Set!$G$5:$G$605,CReceber!$D419,Set!$L$5:$L$605,"Não Pago")</f>
        <v>0</v>
      </c>
      <c r="N419" s="49">
        <f>SUMIFS(Out!$J$5:$J$605,Out!$V$5:$V$605,"Receita",Out!$G$5:$G$605,CReceber!$D419,Out!$L$5:$L$605,"Não Pago")</f>
        <v>0</v>
      </c>
      <c r="O419" s="49">
        <f>SUMIFS(Nov!$J$5:$J$605,Nov!$V$5:$V$605,"Receita",Nov!$G$5:$G$605,CReceber!$D419,Nov!$L$5:$L$605,"Não Pago")</f>
        <v>0</v>
      </c>
      <c r="P419" s="49">
        <f>SUMIFS(Dez!$J$5:$J$605,Dez!$V$5:$V$605,"Receita",Dez!$G$5:$G$605,CReceber!$D419,Dez!$L$5:$L$605,"Não Pago")</f>
        <v>0</v>
      </c>
      <c r="Q419" s="46">
        <f t="shared" si="25"/>
        <v>0</v>
      </c>
    </row>
    <row r="420" spans="3:17" ht="25.5" customHeight="1" thickTop="1" thickBot="1" x14ac:dyDescent="0.3">
      <c r="C420" s="34">
        <f>'PC Receitas'!O112</f>
        <v>0</v>
      </c>
      <c r="D420" s="35" t="e">
        <f>VLOOKUP(C420,'PC Receitas'!$K$4:$L$105,2,FALSE)</f>
        <v>#N/A</v>
      </c>
      <c r="E420" s="49">
        <f>SUMIFS(Jan!$J$5:$J$586,Jan!$V$5:$V$586,"Receita",Jan!$G$5:$G$586,CReceber!$D420,Jan!$L$5:$L$586,"Não Pago")</f>
        <v>0</v>
      </c>
      <c r="F420" s="49">
        <f>SUMIFS(Fev!$J$5:$J$605,Fev!$V$5:$V$605,"Receita",Fev!$G$5:$G$605,CReceber!$D420,Fev!$L$5:$L$605,"Não Pago")</f>
        <v>0</v>
      </c>
      <c r="G420" s="49">
        <f>SUMIFS(Mar!$J$5:$J$605,Mar!$V$5:$V$605,"Receita",Mar!$G$5:$G$605,CReceber!$D415,Mar!$L$5:$L$605,"Não Pago")</f>
        <v>0</v>
      </c>
      <c r="H420" s="49">
        <f>SUMIFS(Abr!$J$5:$J$605,Abr!$V$5:$V$605,"Receita",Abr!$G$5:$G$605,CReceber!$D420,Abr!$L$5:$L$605,"Não Pago")</f>
        <v>0</v>
      </c>
      <c r="I420" s="49">
        <f>SUMIFS(Mai!$J$5:$J$605,Mai!$V$5:$V$605,"Receita",Mai!$G$5:$G$605,CReceber!$D420,Mai!$L$5:$L$605,"Não Pago")</f>
        <v>0</v>
      </c>
      <c r="J420" s="49">
        <f>SUMIFS(Jun!$J$5:$J$605,Jun!$V$5:$V$605,"Receita",Jun!$G$5:$G$605,CReceber!$D420,Jun!$L$5:$L$605,"Não Pago")</f>
        <v>0</v>
      </c>
      <c r="K420" s="49">
        <f>SUMIFS(Jul!$J$5:$J$605,Jul!$V$5:$V$605,"Receita",Jul!$G$5:$G$605,CReceber!$D420,Jul!$L$5:$L$605,"Não Pago")</f>
        <v>0</v>
      </c>
      <c r="L420" s="49">
        <f>SUMIFS(Ago!$J$5:$J$596,Ago!$V$5:$V$596,"Receita",Ago!$G$5:$G$596,CReceber!$D420,Ago!$L$5:$L$596,"Não Pago")</f>
        <v>0</v>
      </c>
      <c r="M420" s="49">
        <f>SUMIFS(Set!$J$5:$J$605,Set!$V$5:$V$605,"Receita",Set!$G$5:$G$605,CReceber!$D420,Set!$L$5:$L$605,"Não Pago")</f>
        <v>0</v>
      </c>
      <c r="N420" s="49">
        <f>SUMIFS(Out!$J$5:$J$605,Out!$V$5:$V$605,"Receita",Out!$G$5:$G$605,CReceber!$D420,Out!$L$5:$L$605,"Não Pago")</f>
        <v>0</v>
      </c>
      <c r="O420" s="49">
        <f>SUMIFS(Nov!$J$5:$J$605,Nov!$V$5:$V$605,"Receita",Nov!$G$5:$G$605,CReceber!$D420,Nov!$L$5:$L$605,"Não Pago")</f>
        <v>0</v>
      </c>
      <c r="P420" s="49">
        <f>SUMIFS(Dez!$J$5:$J$605,Dez!$V$5:$V$605,"Receita",Dez!$G$5:$G$605,CReceber!$D420,Dez!$L$5:$L$605,"Não Pago")</f>
        <v>0</v>
      </c>
      <c r="Q420" s="46">
        <f t="shared" si="25"/>
        <v>0</v>
      </c>
    </row>
    <row r="421" spans="3:17" ht="25.5" customHeight="1" thickTop="1" thickBot="1" x14ac:dyDescent="0.3">
      <c r="C421" s="34">
        <f>'PC Receitas'!O113</f>
        <v>0</v>
      </c>
      <c r="D421" s="35" t="e">
        <f>VLOOKUP(C421,'PC Receitas'!$K$4:$L$105,2,FALSE)</f>
        <v>#N/A</v>
      </c>
      <c r="E421" s="49">
        <f>SUMIFS(Jan!$J$5:$J$586,Jan!$V$5:$V$586,"Receita",Jan!$G$5:$G$586,CReceber!$D421,Jan!$L$5:$L$586,"Não Pago")</f>
        <v>0</v>
      </c>
      <c r="F421" s="49">
        <f>SUMIFS(Fev!$J$5:$J$605,Fev!$V$5:$V$605,"Receita",Fev!$G$5:$G$605,CReceber!$D421,Fev!$L$5:$L$605,"Não Pago")</f>
        <v>0</v>
      </c>
      <c r="G421" s="49">
        <f>SUMIFS(Mar!$J$5:$J$605,Mar!$V$5:$V$605,"Receita",Mar!$G$5:$G$605,CReceber!$D416,Mar!$L$5:$L$605,"Não Pago")</f>
        <v>0</v>
      </c>
      <c r="H421" s="49">
        <f>SUMIFS(Abr!$J$5:$J$605,Abr!$V$5:$V$605,"Receita",Abr!$G$5:$G$605,CReceber!$D421,Abr!$L$5:$L$605,"Não Pago")</f>
        <v>0</v>
      </c>
      <c r="I421" s="49">
        <f>SUMIFS(Mai!$J$5:$J$605,Mai!$V$5:$V$605,"Receita",Mai!$G$5:$G$605,CReceber!$D421,Mai!$L$5:$L$605,"Não Pago")</f>
        <v>0</v>
      </c>
      <c r="J421" s="49">
        <f>SUMIFS(Jun!$J$5:$J$605,Jun!$V$5:$V$605,"Receita",Jun!$G$5:$G$605,CReceber!$D421,Jun!$L$5:$L$605,"Não Pago")</f>
        <v>0</v>
      </c>
      <c r="K421" s="49">
        <f>SUMIFS(Jul!$J$5:$J$605,Jul!$V$5:$V$605,"Receita",Jul!$G$5:$G$605,CReceber!$D421,Jul!$L$5:$L$605,"Não Pago")</f>
        <v>0</v>
      </c>
      <c r="L421" s="49">
        <f>SUMIFS(Ago!$J$5:$J$596,Ago!$V$5:$V$596,"Receita",Ago!$G$5:$G$596,CReceber!$D421,Ago!$L$5:$L$596,"Não Pago")</f>
        <v>0</v>
      </c>
      <c r="M421" s="49">
        <f>SUMIFS(Set!$J$5:$J$605,Set!$V$5:$V$605,"Receita",Set!$G$5:$G$605,CReceber!$D421,Set!$L$5:$L$605,"Não Pago")</f>
        <v>0</v>
      </c>
      <c r="N421" s="49">
        <f>SUMIFS(Out!$J$5:$J$605,Out!$V$5:$V$605,"Receita",Out!$G$5:$G$605,CReceber!$D421,Out!$L$5:$L$605,"Não Pago")</f>
        <v>0</v>
      </c>
      <c r="O421" s="49">
        <f>SUMIFS(Nov!$J$5:$J$605,Nov!$V$5:$V$605,"Receita",Nov!$G$5:$G$605,CReceber!$D421,Nov!$L$5:$L$605,"Não Pago")</f>
        <v>0</v>
      </c>
      <c r="P421" s="49">
        <f>SUMIFS(Dez!$J$5:$J$605,Dez!$V$5:$V$605,"Receita",Dez!$G$5:$G$605,CReceber!$D421,Dez!$L$5:$L$605,"Não Pago")</f>
        <v>0</v>
      </c>
      <c r="Q421" s="46">
        <f t="shared" si="25"/>
        <v>0</v>
      </c>
    </row>
    <row r="422" spans="3:17" ht="25.5" customHeight="1" thickTop="1" thickBot="1" x14ac:dyDescent="0.3">
      <c r="C422" s="34">
        <f>'PC Receitas'!O114</f>
        <v>0</v>
      </c>
      <c r="D422" s="35" t="e">
        <f>VLOOKUP(C422,'PC Receitas'!$K$4:$L$105,2,FALSE)</f>
        <v>#N/A</v>
      </c>
      <c r="E422" s="49">
        <f>SUMIFS(Jan!$J$5:$J$586,Jan!$V$5:$V$586,"Receita",Jan!$G$5:$G$586,CReceber!$D422,Jan!$L$5:$L$586,"Não Pago")</f>
        <v>0</v>
      </c>
      <c r="F422" s="49">
        <f>SUMIFS(Fev!$J$5:$J$605,Fev!$V$5:$V$605,"Receita",Fev!$G$5:$G$605,CReceber!$D422,Fev!$L$5:$L$605,"Não Pago")</f>
        <v>0</v>
      </c>
      <c r="G422" s="49">
        <f>SUMIFS(Mar!$J$5:$J$605,Mar!$V$5:$V$605,"Receita",Mar!$G$5:$G$605,CReceber!$D417,Mar!$L$5:$L$605,"Não Pago")</f>
        <v>0</v>
      </c>
      <c r="H422" s="49">
        <f>SUMIFS(Abr!$J$5:$J$605,Abr!$V$5:$V$605,"Receita",Abr!$G$5:$G$605,CReceber!$D422,Abr!$L$5:$L$605,"Não Pago")</f>
        <v>0</v>
      </c>
      <c r="I422" s="49">
        <f>SUMIFS(Mai!$J$5:$J$605,Mai!$V$5:$V$605,"Receita",Mai!$G$5:$G$605,CReceber!$D422,Mai!$L$5:$L$605,"Não Pago")</f>
        <v>0</v>
      </c>
      <c r="J422" s="49">
        <f>SUMIFS(Jun!$J$5:$J$605,Jun!$V$5:$V$605,"Receita",Jun!$G$5:$G$605,CReceber!$D422,Jun!$L$5:$L$605,"Não Pago")</f>
        <v>0</v>
      </c>
      <c r="K422" s="49">
        <f>SUMIFS(Jul!$J$5:$J$605,Jul!$V$5:$V$605,"Receita",Jul!$G$5:$G$605,CReceber!$D422,Jul!$L$5:$L$605,"Não Pago")</f>
        <v>0</v>
      </c>
      <c r="L422" s="49">
        <f>SUMIFS(Ago!$J$5:$J$596,Ago!$V$5:$V$596,"Receita",Ago!$G$5:$G$596,CReceber!$D422,Ago!$L$5:$L$596,"Não Pago")</f>
        <v>0</v>
      </c>
      <c r="M422" s="49">
        <f>SUMIFS(Set!$J$5:$J$605,Set!$V$5:$V$605,"Receita",Set!$G$5:$G$605,CReceber!$D422,Set!$L$5:$L$605,"Não Pago")</f>
        <v>0</v>
      </c>
      <c r="N422" s="49">
        <f>SUMIFS(Out!$J$5:$J$605,Out!$V$5:$V$605,"Receita",Out!$G$5:$G$605,CReceber!$D422,Out!$L$5:$L$605,"Não Pago")</f>
        <v>0</v>
      </c>
      <c r="O422" s="49">
        <f>SUMIFS(Nov!$J$5:$J$605,Nov!$V$5:$V$605,"Receita",Nov!$G$5:$G$605,CReceber!$D422,Nov!$L$5:$L$605,"Não Pago")</f>
        <v>0</v>
      </c>
      <c r="P422" s="49">
        <f>SUMIFS(Dez!$J$5:$J$605,Dez!$V$5:$V$605,"Receita",Dez!$G$5:$G$605,CReceber!$D422,Dez!$L$5:$L$605,"Não Pago")</f>
        <v>0</v>
      </c>
      <c r="Q422" s="46">
        <f t="shared" si="25"/>
        <v>0</v>
      </c>
    </row>
    <row r="423" spans="3:17" ht="25.5" customHeight="1" thickTop="1" thickBot="1" x14ac:dyDescent="0.3">
      <c r="C423" s="34">
        <f>'PC Receitas'!O115</f>
        <v>0</v>
      </c>
      <c r="D423" s="35" t="e">
        <f>VLOOKUP(C423,'PC Receitas'!$K$4:$L$105,2,FALSE)</f>
        <v>#N/A</v>
      </c>
      <c r="E423" s="49">
        <f>SUMIFS(Jan!$J$5:$J$586,Jan!$V$5:$V$586,"Receita",Jan!$G$5:$G$586,CReceber!$D423,Jan!$L$5:$L$586,"Não Pago")</f>
        <v>0</v>
      </c>
      <c r="F423" s="49">
        <f>SUMIFS(Fev!$J$5:$J$605,Fev!$V$5:$V$605,"Receita",Fev!$G$5:$G$605,CReceber!$D423,Fev!$L$5:$L$605,"Não Pago")</f>
        <v>0</v>
      </c>
      <c r="G423" s="49">
        <f>SUMIFS(Mar!$J$5:$J$605,Mar!$V$5:$V$605,"Receita",Mar!$G$5:$G$605,CReceber!$D418,Mar!$L$5:$L$605,"Não Pago")</f>
        <v>0</v>
      </c>
      <c r="H423" s="49">
        <f>SUMIFS(Abr!$J$5:$J$605,Abr!$V$5:$V$605,"Receita",Abr!$G$5:$G$605,CReceber!$D423,Abr!$L$5:$L$605,"Não Pago")</f>
        <v>0</v>
      </c>
      <c r="I423" s="49">
        <f>SUMIFS(Mai!$J$5:$J$605,Mai!$V$5:$V$605,"Receita",Mai!$G$5:$G$605,CReceber!$D423,Mai!$L$5:$L$605,"Não Pago")</f>
        <v>0</v>
      </c>
      <c r="J423" s="49">
        <f>SUMIFS(Jun!$J$5:$J$605,Jun!$V$5:$V$605,"Receita",Jun!$G$5:$G$605,CReceber!$D423,Jun!$L$5:$L$605,"Não Pago")</f>
        <v>0</v>
      </c>
      <c r="K423" s="49">
        <f>SUMIFS(Jul!$J$5:$J$605,Jul!$V$5:$V$605,"Receita",Jul!$G$5:$G$605,CReceber!$D423,Jul!$L$5:$L$605,"Não Pago")</f>
        <v>0</v>
      </c>
      <c r="L423" s="49">
        <f>SUMIFS(Ago!$J$5:$J$596,Ago!$V$5:$V$596,"Receita",Ago!$G$5:$G$596,CReceber!$D423,Ago!$L$5:$L$596,"Não Pago")</f>
        <v>0</v>
      </c>
      <c r="M423" s="49">
        <f>SUMIFS(Set!$J$5:$J$605,Set!$V$5:$V$605,"Receita",Set!$G$5:$G$605,CReceber!$D423,Set!$L$5:$L$605,"Não Pago")</f>
        <v>0</v>
      </c>
      <c r="N423" s="49">
        <f>SUMIFS(Out!$J$5:$J$605,Out!$V$5:$V$605,"Receita",Out!$G$5:$G$605,CReceber!$D423,Out!$L$5:$L$605,"Não Pago")</f>
        <v>0</v>
      </c>
      <c r="O423" s="49">
        <f>SUMIFS(Nov!$J$5:$J$605,Nov!$V$5:$V$605,"Receita",Nov!$G$5:$G$605,CReceber!$D423,Nov!$L$5:$L$605,"Não Pago")</f>
        <v>0</v>
      </c>
      <c r="P423" s="49">
        <f>SUMIFS(Dez!$J$5:$J$605,Dez!$V$5:$V$605,"Receita",Dez!$G$5:$G$605,CReceber!$D423,Dez!$L$5:$L$605,"Não Pago")</f>
        <v>0</v>
      </c>
      <c r="Q423" s="46">
        <f t="shared" si="25"/>
        <v>0</v>
      </c>
    </row>
    <row r="424" spans="3:17" ht="25.5" customHeight="1" thickTop="1" thickBot="1" x14ac:dyDescent="0.3">
      <c r="C424" s="34">
        <f>'PC Receitas'!O116</f>
        <v>0</v>
      </c>
      <c r="D424" s="35" t="e">
        <f>VLOOKUP(C424,'PC Receitas'!$K$4:$L$105,2,FALSE)</f>
        <v>#N/A</v>
      </c>
      <c r="E424" s="49">
        <f>SUMIFS(Jan!$J$5:$J$586,Jan!$V$5:$V$586,"Receita",Jan!$G$5:$G$586,CReceber!$D424,Jan!$L$5:$L$586,"Não Pago")</f>
        <v>0</v>
      </c>
      <c r="F424" s="49">
        <f>SUMIFS(Fev!$J$5:$J$605,Fev!$V$5:$V$605,"Receita",Fev!$G$5:$G$605,CReceber!$D424,Fev!$L$5:$L$605,"Não Pago")</f>
        <v>0</v>
      </c>
      <c r="G424" s="49">
        <f>SUMIFS(Mar!$J$5:$J$605,Mar!$V$5:$V$605,"Receita",Mar!$G$5:$G$605,CReceber!$D419,Mar!$L$5:$L$605,"Não Pago")</f>
        <v>0</v>
      </c>
      <c r="H424" s="49">
        <f>SUMIFS(Abr!$J$5:$J$605,Abr!$V$5:$V$605,"Receita",Abr!$G$5:$G$605,CReceber!$D424,Abr!$L$5:$L$605,"Não Pago")</f>
        <v>0</v>
      </c>
      <c r="I424" s="49">
        <f>SUMIFS(Mai!$J$5:$J$605,Mai!$V$5:$V$605,"Receita",Mai!$G$5:$G$605,CReceber!$D424,Mai!$L$5:$L$605,"Não Pago")</f>
        <v>0</v>
      </c>
      <c r="J424" s="49">
        <f>SUMIFS(Jun!$J$5:$J$605,Jun!$V$5:$V$605,"Receita",Jun!$G$5:$G$605,CReceber!$D424,Jun!$L$5:$L$605,"Não Pago")</f>
        <v>0</v>
      </c>
      <c r="K424" s="49">
        <f>SUMIFS(Jul!$J$5:$J$605,Jul!$V$5:$V$605,"Receita",Jul!$G$5:$G$605,CReceber!$D424,Jul!$L$5:$L$605,"Não Pago")</f>
        <v>0</v>
      </c>
      <c r="L424" s="49">
        <f>SUMIFS(Ago!$J$5:$J$596,Ago!$V$5:$V$596,"Receita",Ago!$G$5:$G$596,CReceber!$D424,Ago!$L$5:$L$596,"Não Pago")</f>
        <v>0</v>
      </c>
      <c r="M424" s="49">
        <f>SUMIFS(Set!$J$5:$J$605,Set!$V$5:$V$605,"Receita",Set!$G$5:$G$605,CReceber!$D424,Set!$L$5:$L$605,"Não Pago")</f>
        <v>0</v>
      </c>
      <c r="N424" s="49">
        <f>SUMIFS(Out!$J$5:$J$605,Out!$V$5:$V$605,"Receita",Out!$G$5:$G$605,CReceber!$D424,Out!$L$5:$L$605,"Não Pago")</f>
        <v>0</v>
      </c>
      <c r="O424" s="49">
        <f>SUMIFS(Nov!$J$5:$J$605,Nov!$V$5:$V$605,"Receita",Nov!$G$5:$G$605,CReceber!$D424,Nov!$L$5:$L$605,"Não Pago")</f>
        <v>0</v>
      </c>
      <c r="P424" s="49">
        <f>SUMIFS(Dez!$J$5:$J$605,Dez!$V$5:$V$605,"Receita",Dez!$G$5:$G$605,CReceber!$D424,Dez!$L$5:$L$605,"Não Pago")</f>
        <v>0</v>
      </c>
      <c r="Q424" s="46">
        <f t="shared" si="25"/>
        <v>0</v>
      </c>
    </row>
    <row r="425" spans="3:17" ht="25.5" customHeight="1" thickTop="1" thickBot="1" x14ac:dyDescent="0.3">
      <c r="C425" s="34">
        <f>'PC Receitas'!O117</f>
        <v>0</v>
      </c>
      <c r="D425" s="35" t="e">
        <f>VLOOKUP(C425,'PC Receitas'!$K$4:$L$105,2,FALSE)</f>
        <v>#N/A</v>
      </c>
      <c r="E425" s="49">
        <f>SUMIFS(Jan!$J$5:$J$586,Jan!$V$5:$V$586,"Receita",Jan!$G$5:$G$586,CReceber!$D425,Jan!$L$5:$L$586,"Não Pago")</f>
        <v>0</v>
      </c>
      <c r="F425" s="49">
        <f>SUMIFS(Fev!$J$5:$J$605,Fev!$V$5:$V$605,"Receita",Fev!$G$5:$G$605,CReceber!$D425,Fev!$L$5:$L$605,"Não Pago")</f>
        <v>0</v>
      </c>
      <c r="G425" s="49">
        <f>SUMIFS(Mar!$J$5:$J$605,Mar!$V$5:$V$605,"Receita",Mar!$G$5:$G$605,CReceber!$D420,Mar!$L$5:$L$605,"Não Pago")</f>
        <v>0</v>
      </c>
      <c r="H425" s="49">
        <f>SUMIFS(Abr!$J$5:$J$605,Abr!$V$5:$V$605,"Receita",Abr!$G$5:$G$605,CReceber!$D425,Abr!$L$5:$L$605,"Não Pago")</f>
        <v>0</v>
      </c>
      <c r="I425" s="49">
        <f>SUMIFS(Mai!$J$5:$J$605,Mai!$V$5:$V$605,"Receita",Mai!$G$5:$G$605,CReceber!$D425,Mai!$L$5:$L$605,"Não Pago")</f>
        <v>0</v>
      </c>
      <c r="J425" s="49">
        <f>SUMIFS(Jun!$J$5:$J$605,Jun!$V$5:$V$605,"Receita",Jun!$G$5:$G$605,CReceber!$D425,Jun!$L$5:$L$605,"Não Pago")</f>
        <v>0</v>
      </c>
      <c r="K425" s="49">
        <f>SUMIFS(Jul!$J$5:$J$605,Jul!$V$5:$V$605,"Receita",Jul!$G$5:$G$605,CReceber!$D425,Jul!$L$5:$L$605,"Não Pago")</f>
        <v>0</v>
      </c>
      <c r="L425" s="49">
        <f>SUMIFS(Ago!$J$5:$J$596,Ago!$V$5:$V$596,"Receita",Ago!$G$5:$G$596,CReceber!$D425,Ago!$L$5:$L$596,"Não Pago")</f>
        <v>0</v>
      </c>
      <c r="M425" s="49">
        <f>SUMIFS(Set!$J$5:$J$605,Set!$V$5:$V$605,"Receita",Set!$G$5:$G$605,CReceber!$D425,Set!$L$5:$L$605,"Não Pago")</f>
        <v>0</v>
      </c>
      <c r="N425" s="49">
        <f>SUMIFS(Out!$J$5:$J$605,Out!$V$5:$V$605,"Receita",Out!$G$5:$G$605,CReceber!$D425,Out!$L$5:$L$605,"Não Pago")</f>
        <v>0</v>
      </c>
      <c r="O425" s="49">
        <f>SUMIFS(Nov!$J$5:$J$605,Nov!$V$5:$V$605,"Receita",Nov!$G$5:$G$605,CReceber!$D425,Nov!$L$5:$L$605,"Não Pago")</f>
        <v>0</v>
      </c>
      <c r="P425" s="49">
        <f>SUMIFS(Dez!$J$5:$J$605,Dez!$V$5:$V$605,"Receita",Dez!$G$5:$G$605,CReceber!$D425,Dez!$L$5:$L$605,"Não Pago")</f>
        <v>0</v>
      </c>
      <c r="Q425" s="46">
        <f t="shared" si="25"/>
        <v>0</v>
      </c>
    </row>
    <row r="426" spans="3:17" ht="25.5" customHeight="1" thickTop="1" thickBot="1" x14ac:dyDescent="0.3">
      <c r="C426" s="34">
        <f>'PC Receitas'!O118</f>
        <v>0</v>
      </c>
      <c r="D426" s="35" t="e">
        <f>VLOOKUP(C426,'PC Receitas'!$K$4:$L$105,2,FALSE)</f>
        <v>#N/A</v>
      </c>
      <c r="E426" s="49">
        <f>SUMIFS(Jan!$J$5:$J$586,Jan!$V$5:$V$586,"Receita",Jan!$G$5:$G$586,CReceber!$D426,Jan!$L$5:$L$586,"Não Pago")</f>
        <v>0</v>
      </c>
      <c r="F426" s="49">
        <f>SUMIFS(Fev!$J$5:$J$605,Fev!$V$5:$V$605,"Receita",Fev!$G$5:$G$605,CReceber!$D426,Fev!$L$5:$L$605,"Não Pago")</f>
        <v>0</v>
      </c>
      <c r="G426" s="49">
        <f>SUMIFS(Mar!$J$5:$J$605,Mar!$V$5:$V$605,"Receita",Mar!$G$5:$G$605,CReceber!$D421,Mar!$L$5:$L$605,"Não Pago")</f>
        <v>0</v>
      </c>
      <c r="H426" s="49">
        <f>SUMIFS(Abr!$J$5:$J$605,Abr!$V$5:$V$605,"Receita",Abr!$G$5:$G$605,CReceber!$D426,Abr!$L$5:$L$605,"Não Pago")</f>
        <v>0</v>
      </c>
      <c r="I426" s="49">
        <f>SUMIFS(Mai!$J$5:$J$605,Mai!$V$5:$V$605,"Receita",Mai!$G$5:$G$605,CReceber!$D426,Mai!$L$5:$L$605,"Não Pago")</f>
        <v>0</v>
      </c>
      <c r="J426" s="49">
        <f>SUMIFS(Jun!$J$5:$J$605,Jun!$V$5:$V$605,"Receita",Jun!$G$5:$G$605,CReceber!$D426,Jun!$L$5:$L$605,"Não Pago")</f>
        <v>0</v>
      </c>
      <c r="K426" s="49">
        <f>SUMIFS(Jul!$J$5:$J$605,Jul!$V$5:$V$605,"Receita",Jul!$G$5:$G$605,CReceber!$D426,Jul!$L$5:$L$605,"Não Pago")</f>
        <v>0</v>
      </c>
      <c r="L426" s="49">
        <f>SUMIFS(Ago!$J$5:$J$596,Ago!$V$5:$V$596,"Receita",Ago!$G$5:$G$596,CReceber!$D426,Ago!$L$5:$L$596,"Não Pago")</f>
        <v>0</v>
      </c>
      <c r="M426" s="49">
        <f>SUMIFS(Set!$J$5:$J$605,Set!$V$5:$V$605,"Receita",Set!$G$5:$G$605,CReceber!$D426,Set!$L$5:$L$605,"Não Pago")</f>
        <v>0</v>
      </c>
      <c r="N426" s="49">
        <f>SUMIFS(Out!$J$5:$J$605,Out!$V$5:$V$605,"Receita",Out!$G$5:$G$605,CReceber!$D426,Out!$L$5:$L$605,"Não Pago")</f>
        <v>0</v>
      </c>
      <c r="O426" s="49">
        <f>SUMIFS(Nov!$J$5:$J$605,Nov!$V$5:$V$605,"Receita",Nov!$G$5:$G$605,CReceber!$D426,Nov!$L$5:$L$605,"Não Pago")</f>
        <v>0</v>
      </c>
      <c r="P426" s="49">
        <f>SUMIFS(Dez!$J$5:$J$605,Dez!$V$5:$V$605,"Receita",Dez!$G$5:$G$605,CReceber!$D426,Dez!$L$5:$L$605,"Não Pago")</f>
        <v>0</v>
      </c>
      <c r="Q426" s="46">
        <f t="shared" si="25"/>
        <v>0</v>
      </c>
    </row>
    <row r="427" spans="3:17" ht="25.5" customHeight="1" thickTop="1" thickBot="1" x14ac:dyDescent="0.3">
      <c r="C427" s="34">
        <f>'PC Receitas'!O119</f>
        <v>0</v>
      </c>
      <c r="D427" s="35" t="e">
        <f>VLOOKUP(C427,'PC Receitas'!$K$4:$L$105,2,FALSE)</f>
        <v>#N/A</v>
      </c>
      <c r="E427" s="49">
        <f>SUMIFS(Jan!$J$5:$J$586,Jan!$V$5:$V$586,"Receita",Jan!$G$5:$G$586,CReceber!$D427,Jan!$L$5:$L$586,"Não Pago")</f>
        <v>0</v>
      </c>
      <c r="F427" s="49">
        <f>SUMIFS(Fev!$J$5:$J$605,Fev!$V$5:$V$605,"Receita",Fev!$G$5:$G$605,CReceber!$D427,Fev!$L$5:$L$605,"Não Pago")</f>
        <v>0</v>
      </c>
      <c r="G427" s="49">
        <f>SUMIFS(Mar!$J$5:$J$605,Mar!$V$5:$V$605,"Receita",Mar!$G$5:$G$605,CReceber!$D422,Mar!$L$5:$L$605,"Não Pago")</f>
        <v>0</v>
      </c>
      <c r="H427" s="49">
        <f>SUMIFS(Abr!$J$5:$J$605,Abr!$V$5:$V$605,"Receita",Abr!$G$5:$G$605,CReceber!$D427,Abr!$L$5:$L$605,"Não Pago")</f>
        <v>0</v>
      </c>
      <c r="I427" s="49">
        <f>SUMIFS(Mai!$J$5:$J$605,Mai!$V$5:$V$605,"Receita",Mai!$G$5:$G$605,CReceber!$D427,Mai!$L$5:$L$605,"Não Pago")</f>
        <v>0</v>
      </c>
      <c r="J427" s="49">
        <f>SUMIFS(Jun!$J$5:$J$605,Jun!$V$5:$V$605,"Receita",Jun!$G$5:$G$605,CReceber!$D427,Jun!$L$5:$L$605,"Não Pago")</f>
        <v>0</v>
      </c>
      <c r="K427" s="49">
        <f>SUMIFS(Jul!$J$5:$J$605,Jul!$V$5:$V$605,"Receita",Jul!$G$5:$G$605,CReceber!$D427,Jul!$L$5:$L$605,"Não Pago")</f>
        <v>0</v>
      </c>
      <c r="L427" s="49">
        <f>SUMIFS(Ago!$J$5:$J$596,Ago!$V$5:$V$596,"Receita",Ago!$G$5:$G$596,CReceber!$D427,Ago!$L$5:$L$596,"Não Pago")</f>
        <v>0</v>
      </c>
      <c r="M427" s="49">
        <f>SUMIFS(Set!$J$5:$J$605,Set!$V$5:$V$605,"Receita",Set!$G$5:$G$605,CReceber!$D427,Set!$L$5:$L$605,"Não Pago")</f>
        <v>0</v>
      </c>
      <c r="N427" s="49">
        <f>SUMIFS(Out!$J$5:$J$605,Out!$V$5:$V$605,"Receita",Out!$G$5:$G$605,CReceber!$D427,Out!$L$5:$L$605,"Não Pago")</f>
        <v>0</v>
      </c>
      <c r="O427" s="49">
        <f>SUMIFS(Nov!$J$5:$J$605,Nov!$V$5:$V$605,"Receita",Nov!$G$5:$G$605,CReceber!$D427,Nov!$L$5:$L$605,"Não Pago")</f>
        <v>0</v>
      </c>
      <c r="P427" s="49">
        <f>SUMIFS(Dez!$J$5:$J$605,Dez!$V$5:$V$605,"Receita",Dez!$G$5:$G$605,CReceber!$D427,Dez!$L$5:$L$605,"Não Pago")</f>
        <v>0</v>
      </c>
      <c r="Q427" s="46">
        <f t="shared" si="25"/>
        <v>0</v>
      </c>
    </row>
    <row r="428" spans="3:17" ht="25.5" customHeight="1" thickTop="1" thickBot="1" x14ac:dyDescent="0.3">
      <c r="C428" s="34">
        <f>'PC Receitas'!O120</f>
        <v>0</v>
      </c>
      <c r="D428" s="35" t="e">
        <f>VLOOKUP(C428,'PC Receitas'!$K$4:$L$105,2,FALSE)</f>
        <v>#N/A</v>
      </c>
      <c r="E428" s="49">
        <f>SUMIFS(Jan!$J$5:$J$586,Jan!$V$5:$V$586,"Receita",Jan!$G$5:$G$586,CReceber!$D428,Jan!$L$5:$L$586,"Não Pago")</f>
        <v>0</v>
      </c>
      <c r="F428" s="49">
        <f>SUMIFS(Fev!$J$5:$J$605,Fev!$V$5:$V$605,"Receita",Fev!$G$5:$G$605,CReceber!$D428,Fev!$L$5:$L$605,"Não Pago")</f>
        <v>0</v>
      </c>
      <c r="G428" s="49">
        <f>SUMIFS(Mar!$J$5:$J$605,Mar!$V$5:$V$605,"Receita",Mar!$G$5:$G$605,CReceber!$D423,Mar!$L$5:$L$605,"Não Pago")</f>
        <v>0</v>
      </c>
      <c r="H428" s="49">
        <f>SUMIFS(Abr!$J$5:$J$605,Abr!$V$5:$V$605,"Receita",Abr!$G$5:$G$605,CReceber!$D428,Abr!$L$5:$L$605,"Não Pago")</f>
        <v>0</v>
      </c>
      <c r="I428" s="49">
        <f>SUMIFS(Mai!$J$5:$J$605,Mai!$V$5:$V$605,"Receita",Mai!$G$5:$G$605,CReceber!$D428,Mai!$L$5:$L$605,"Não Pago")</f>
        <v>0</v>
      </c>
      <c r="J428" s="49">
        <f>SUMIFS(Jun!$J$5:$J$605,Jun!$V$5:$V$605,"Receita",Jun!$G$5:$G$605,CReceber!$D428,Jun!$L$5:$L$605,"Não Pago")</f>
        <v>0</v>
      </c>
      <c r="K428" s="49">
        <f>SUMIFS(Jul!$J$5:$J$605,Jul!$V$5:$V$605,"Receita",Jul!$G$5:$G$605,CReceber!$D428,Jul!$L$5:$L$605,"Não Pago")</f>
        <v>0</v>
      </c>
      <c r="L428" s="49">
        <f>SUMIFS(Ago!$J$5:$J$596,Ago!$V$5:$V$596,"Receita",Ago!$G$5:$G$596,CReceber!$D428,Ago!$L$5:$L$596,"Não Pago")</f>
        <v>0</v>
      </c>
      <c r="M428" s="49">
        <f>SUMIFS(Set!$J$5:$J$605,Set!$V$5:$V$605,"Receita",Set!$G$5:$G$605,CReceber!$D428,Set!$L$5:$L$605,"Não Pago")</f>
        <v>0</v>
      </c>
      <c r="N428" s="49">
        <f>SUMIFS(Out!$J$5:$J$605,Out!$V$5:$V$605,"Receita",Out!$G$5:$G$605,CReceber!$D428,Out!$L$5:$L$605,"Não Pago")</f>
        <v>0</v>
      </c>
      <c r="O428" s="49">
        <f>SUMIFS(Nov!$J$5:$J$605,Nov!$V$5:$V$605,"Receita",Nov!$G$5:$G$605,CReceber!$D428,Nov!$L$5:$L$605,"Não Pago")</f>
        <v>0</v>
      </c>
      <c r="P428" s="49">
        <f>SUMIFS(Dez!$J$5:$J$605,Dez!$V$5:$V$605,"Receita",Dez!$G$5:$G$605,CReceber!$D428,Dez!$L$5:$L$605,"Não Pago")</f>
        <v>0</v>
      </c>
      <c r="Q428" s="46">
        <f t="shared" si="25"/>
        <v>0</v>
      </c>
    </row>
    <row r="429" spans="3:17" ht="25.5" customHeight="1" thickTop="1" thickBot="1" x14ac:dyDescent="0.3">
      <c r="C429" s="34">
        <f>'PC Receitas'!O121</f>
        <v>0</v>
      </c>
      <c r="D429" s="35" t="e">
        <f>VLOOKUP(C429,'PC Receitas'!$K$4:$L$105,2,FALSE)</f>
        <v>#N/A</v>
      </c>
      <c r="E429" s="49">
        <f>SUMIFS(Jan!$J$5:$J$586,Jan!$V$5:$V$586,"Receita",Jan!$G$5:$G$586,CReceber!$D429,Jan!$L$5:$L$586,"Não Pago")</f>
        <v>0</v>
      </c>
      <c r="F429" s="49">
        <f>SUMIFS(Fev!$J$5:$J$605,Fev!$V$5:$V$605,"Receita",Fev!$G$5:$G$605,CReceber!$D429,Fev!$L$5:$L$605,"Não Pago")</f>
        <v>0</v>
      </c>
      <c r="G429" s="49">
        <f>SUMIFS(Mar!$J$5:$J$605,Mar!$V$5:$V$605,"Receita",Mar!$G$5:$G$605,CReceber!$D424,Mar!$L$5:$L$605,"Não Pago")</f>
        <v>0</v>
      </c>
      <c r="H429" s="49">
        <f>SUMIFS(Abr!$J$5:$J$605,Abr!$V$5:$V$605,"Receita",Abr!$G$5:$G$605,CReceber!$D429,Abr!$L$5:$L$605,"Não Pago")</f>
        <v>0</v>
      </c>
      <c r="I429" s="49">
        <f>SUMIFS(Mai!$J$5:$J$605,Mai!$V$5:$V$605,"Receita",Mai!$G$5:$G$605,CReceber!$D429,Mai!$L$5:$L$605,"Não Pago")</f>
        <v>0</v>
      </c>
      <c r="J429" s="49">
        <f>SUMIFS(Jun!$J$5:$J$605,Jun!$V$5:$V$605,"Receita",Jun!$G$5:$G$605,CReceber!$D429,Jun!$L$5:$L$605,"Não Pago")</f>
        <v>0</v>
      </c>
      <c r="K429" s="49">
        <f>SUMIFS(Jul!$J$5:$J$605,Jul!$V$5:$V$605,"Receita",Jul!$G$5:$G$605,CReceber!$D429,Jul!$L$5:$L$605,"Não Pago")</f>
        <v>0</v>
      </c>
      <c r="L429" s="49">
        <f>SUMIFS(Ago!$J$5:$J$596,Ago!$V$5:$V$596,"Receita",Ago!$G$5:$G$596,CReceber!$D429,Ago!$L$5:$L$596,"Não Pago")</f>
        <v>0</v>
      </c>
      <c r="M429" s="49">
        <f>SUMIFS(Set!$J$5:$J$605,Set!$V$5:$V$605,"Receita",Set!$G$5:$G$605,CReceber!$D429,Set!$L$5:$L$605,"Não Pago")</f>
        <v>0</v>
      </c>
      <c r="N429" s="49">
        <f>SUMIFS(Out!$J$5:$J$605,Out!$V$5:$V$605,"Receita",Out!$G$5:$G$605,CReceber!$D429,Out!$L$5:$L$605,"Não Pago")</f>
        <v>0</v>
      </c>
      <c r="O429" s="49">
        <f>SUMIFS(Nov!$J$5:$J$605,Nov!$V$5:$V$605,"Receita",Nov!$G$5:$G$605,CReceber!$D429,Nov!$L$5:$L$605,"Não Pago")</f>
        <v>0</v>
      </c>
      <c r="P429" s="49">
        <f>SUMIFS(Dez!$J$5:$J$605,Dez!$V$5:$V$605,"Receita",Dez!$G$5:$G$605,CReceber!$D429,Dez!$L$5:$L$605,"Não Pago")</f>
        <v>0</v>
      </c>
      <c r="Q429" s="46">
        <f t="shared" si="25"/>
        <v>0</v>
      </c>
    </row>
    <row r="430" spans="3:17" ht="25.5" customHeight="1" thickTop="1" thickBot="1" x14ac:dyDescent="0.3">
      <c r="C430" s="34">
        <f>'PC Receitas'!O122</f>
        <v>0</v>
      </c>
      <c r="D430" s="35" t="e">
        <f>VLOOKUP(C430,'PC Receitas'!$K$4:$L$105,2,FALSE)</f>
        <v>#N/A</v>
      </c>
      <c r="E430" s="49">
        <f>SUMIFS(Jan!$J$5:$J$586,Jan!$V$5:$V$586,"Receita",Jan!$G$5:$G$586,CReceber!$D430,Jan!$L$5:$L$586,"Não Pago")</f>
        <v>0</v>
      </c>
      <c r="F430" s="49">
        <f>SUMIFS(Fev!$J$5:$J$605,Fev!$V$5:$V$605,"Receita",Fev!$G$5:$G$605,CReceber!$D430,Fev!$L$5:$L$605,"Não Pago")</f>
        <v>0</v>
      </c>
      <c r="G430" s="49">
        <f>SUMIFS(Mar!$J$5:$J$605,Mar!$V$5:$V$605,"Receita",Mar!$G$5:$G$605,CReceber!$D425,Mar!$L$5:$L$605,"Não Pago")</f>
        <v>0</v>
      </c>
      <c r="H430" s="49">
        <f>SUMIFS(Abr!$J$5:$J$605,Abr!$V$5:$V$605,"Receita",Abr!$G$5:$G$605,CReceber!$D430,Abr!$L$5:$L$605,"Não Pago")</f>
        <v>0</v>
      </c>
      <c r="I430" s="49">
        <f>SUMIFS(Mai!$J$5:$J$605,Mai!$V$5:$V$605,"Receita",Mai!$G$5:$G$605,CReceber!$D430,Mai!$L$5:$L$605,"Não Pago")</f>
        <v>0</v>
      </c>
      <c r="J430" s="49">
        <f>SUMIFS(Jun!$J$5:$J$605,Jun!$V$5:$V$605,"Receita",Jun!$G$5:$G$605,CReceber!$D430,Jun!$L$5:$L$605,"Não Pago")</f>
        <v>0</v>
      </c>
      <c r="K430" s="49">
        <f>SUMIFS(Jul!$J$5:$J$605,Jul!$V$5:$V$605,"Receita",Jul!$G$5:$G$605,CReceber!$D430,Jul!$L$5:$L$605,"Não Pago")</f>
        <v>0</v>
      </c>
      <c r="L430" s="49">
        <f>SUMIFS(Ago!$J$5:$J$596,Ago!$V$5:$V$596,"Receita",Ago!$G$5:$G$596,CReceber!$D430,Ago!$L$5:$L$596,"Não Pago")</f>
        <v>0</v>
      </c>
      <c r="M430" s="49">
        <f>SUMIFS(Set!$J$5:$J$605,Set!$V$5:$V$605,"Receita",Set!$G$5:$G$605,CReceber!$D430,Set!$L$5:$L$605,"Não Pago")</f>
        <v>0</v>
      </c>
      <c r="N430" s="49">
        <f>SUMIFS(Out!$J$5:$J$605,Out!$V$5:$V$605,"Receita",Out!$G$5:$G$605,CReceber!$D430,Out!$L$5:$L$605,"Não Pago")</f>
        <v>0</v>
      </c>
      <c r="O430" s="49">
        <f>SUMIFS(Nov!$J$5:$J$605,Nov!$V$5:$V$605,"Receita",Nov!$G$5:$G$605,CReceber!$D430,Nov!$L$5:$L$605,"Não Pago")</f>
        <v>0</v>
      </c>
      <c r="P430" s="49">
        <f>SUMIFS(Dez!$J$5:$J$605,Dez!$V$5:$V$605,"Receita",Dez!$G$5:$G$605,CReceber!$D430,Dez!$L$5:$L$605,"Não Pago")</f>
        <v>0</v>
      </c>
      <c r="Q430" s="46">
        <f t="shared" si="25"/>
        <v>0</v>
      </c>
    </row>
    <row r="431" spans="3:17" ht="25.5" customHeight="1" thickTop="1" thickBot="1" x14ac:dyDescent="0.3">
      <c r="C431" s="34">
        <f>'PC Receitas'!O123</f>
        <v>0</v>
      </c>
      <c r="D431" s="35" t="e">
        <f>VLOOKUP(C431,'PC Receitas'!$K$4:$L$105,2,FALSE)</f>
        <v>#N/A</v>
      </c>
      <c r="E431" s="49">
        <f>SUMIFS(Jan!$J$5:$J$586,Jan!$V$5:$V$586,"Receita",Jan!$G$5:$G$586,CReceber!$D431,Jan!$L$5:$L$586,"Não Pago")</f>
        <v>0</v>
      </c>
      <c r="F431" s="49">
        <f>SUMIFS(Fev!$J$5:$J$605,Fev!$V$5:$V$605,"Receita",Fev!$G$5:$G$605,CReceber!$D431,Fev!$L$5:$L$605,"Não Pago")</f>
        <v>0</v>
      </c>
      <c r="G431" s="49">
        <f>SUMIFS(Mar!$J$5:$J$605,Mar!$V$5:$V$605,"Receita",Mar!$G$5:$G$605,CReceber!$D426,Mar!$L$5:$L$605,"Não Pago")</f>
        <v>0</v>
      </c>
      <c r="H431" s="49">
        <f>SUMIFS(Abr!$J$5:$J$605,Abr!$V$5:$V$605,"Receita",Abr!$G$5:$G$605,CReceber!$D431,Abr!$L$5:$L$605,"Não Pago")</f>
        <v>0</v>
      </c>
      <c r="I431" s="49">
        <f>SUMIFS(Mai!$J$5:$J$605,Mai!$V$5:$V$605,"Receita",Mai!$G$5:$G$605,CReceber!$D431,Mai!$L$5:$L$605,"Não Pago")</f>
        <v>0</v>
      </c>
      <c r="J431" s="49">
        <f>SUMIFS(Jun!$J$5:$J$605,Jun!$V$5:$V$605,"Receita",Jun!$G$5:$G$605,CReceber!$D431,Jun!$L$5:$L$605,"Não Pago")</f>
        <v>0</v>
      </c>
      <c r="K431" s="49">
        <f>SUMIFS(Jul!$J$5:$J$605,Jul!$V$5:$V$605,"Receita",Jul!$G$5:$G$605,CReceber!$D431,Jul!$L$5:$L$605,"Não Pago")</f>
        <v>0</v>
      </c>
      <c r="L431" s="49">
        <f>SUMIFS(Ago!$J$5:$J$596,Ago!$V$5:$V$596,"Receita",Ago!$G$5:$G$596,CReceber!$D431,Ago!$L$5:$L$596,"Não Pago")</f>
        <v>0</v>
      </c>
      <c r="M431" s="49">
        <f>SUMIFS(Set!$J$5:$J$605,Set!$V$5:$V$605,"Receita",Set!$G$5:$G$605,CReceber!$D431,Set!$L$5:$L$605,"Não Pago")</f>
        <v>0</v>
      </c>
      <c r="N431" s="49">
        <f>SUMIFS(Out!$J$5:$J$605,Out!$V$5:$V$605,"Receita",Out!$G$5:$G$605,CReceber!$D431,Out!$L$5:$L$605,"Não Pago")</f>
        <v>0</v>
      </c>
      <c r="O431" s="49">
        <f>SUMIFS(Nov!$J$5:$J$605,Nov!$V$5:$V$605,"Receita",Nov!$G$5:$G$605,CReceber!$D431,Nov!$L$5:$L$605,"Não Pago")</f>
        <v>0</v>
      </c>
      <c r="P431" s="49">
        <f>SUMIFS(Dez!$J$5:$J$605,Dez!$V$5:$V$605,"Receita",Dez!$G$5:$G$605,CReceber!$D431,Dez!$L$5:$L$605,"Não Pago")</f>
        <v>0</v>
      </c>
      <c r="Q431" s="46">
        <f t="shared" si="25"/>
        <v>0</v>
      </c>
    </row>
    <row r="432" spans="3:17" ht="25.5" customHeight="1" thickTop="1" thickBot="1" x14ac:dyDescent="0.3">
      <c r="C432" s="34">
        <f>'PC Receitas'!O124</f>
        <v>0</v>
      </c>
      <c r="D432" s="35" t="e">
        <f>VLOOKUP(C432,'PC Receitas'!$K$4:$L$105,2,FALSE)</f>
        <v>#N/A</v>
      </c>
      <c r="E432" s="49">
        <f>SUMIFS(Jan!$J$5:$J$586,Jan!$V$5:$V$586,"Receita",Jan!$G$5:$G$586,CReceber!$D432,Jan!$L$5:$L$586,"Não Pago")</f>
        <v>0</v>
      </c>
      <c r="F432" s="49">
        <f>SUMIFS(Fev!$J$5:$J$605,Fev!$V$5:$V$605,"Receita",Fev!$G$5:$G$605,CReceber!$D432,Fev!$L$5:$L$605,"Não Pago")</f>
        <v>0</v>
      </c>
      <c r="G432" s="49">
        <f>SUMIFS(Mar!$J$5:$J$605,Mar!$V$5:$V$605,"Receita",Mar!$G$5:$G$605,CReceber!$D427,Mar!$L$5:$L$605,"Não Pago")</f>
        <v>0</v>
      </c>
      <c r="H432" s="49">
        <f>SUMIFS(Abr!$J$5:$J$605,Abr!$V$5:$V$605,"Receita",Abr!$G$5:$G$605,CReceber!$D432,Abr!$L$5:$L$605,"Não Pago")</f>
        <v>0</v>
      </c>
      <c r="I432" s="49">
        <f>SUMIFS(Mai!$J$5:$J$605,Mai!$V$5:$V$605,"Receita",Mai!$G$5:$G$605,CReceber!$D432,Mai!$L$5:$L$605,"Não Pago")</f>
        <v>0</v>
      </c>
      <c r="J432" s="49">
        <f>SUMIFS(Jun!$J$5:$J$605,Jun!$V$5:$V$605,"Receita",Jun!$G$5:$G$605,CReceber!$D432,Jun!$L$5:$L$605,"Não Pago")</f>
        <v>0</v>
      </c>
      <c r="K432" s="49">
        <f>SUMIFS(Jul!$J$5:$J$605,Jul!$V$5:$V$605,"Receita",Jul!$G$5:$G$605,CReceber!$D432,Jul!$L$5:$L$605,"Não Pago")</f>
        <v>0</v>
      </c>
      <c r="L432" s="49">
        <f>SUMIFS(Ago!$J$5:$J$596,Ago!$V$5:$V$596,"Receita",Ago!$G$5:$G$596,CReceber!$D432,Ago!$L$5:$L$596,"Não Pago")</f>
        <v>0</v>
      </c>
      <c r="M432" s="49">
        <f>SUMIFS(Set!$J$5:$J$605,Set!$V$5:$V$605,"Receita",Set!$G$5:$G$605,CReceber!$D432,Set!$L$5:$L$605,"Não Pago")</f>
        <v>0</v>
      </c>
      <c r="N432" s="49">
        <f>SUMIFS(Out!$J$5:$J$605,Out!$V$5:$V$605,"Receita",Out!$G$5:$G$605,CReceber!$D432,Out!$L$5:$L$605,"Não Pago")</f>
        <v>0</v>
      </c>
      <c r="O432" s="49">
        <f>SUMIFS(Nov!$J$5:$J$605,Nov!$V$5:$V$605,"Receita",Nov!$G$5:$G$605,CReceber!$D432,Nov!$L$5:$L$605,"Não Pago")</f>
        <v>0</v>
      </c>
      <c r="P432" s="49">
        <f>SUMIFS(Dez!$J$5:$J$605,Dez!$V$5:$V$605,"Receita",Dez!$G$5:$G$605,CReceber!$D432,Dez!$L$5:$L$605,"Não Pago")</f>
        <v>0</v>
      </c>
      <c r="Q432" s="46">
        <f t="shared" si="25"/>
        <v>0</v>
      </c>
    </row>
    <row r="433" spans="3:17" ht="25.5" customHeight="1" thickTop="1" thickBot="1" x14ac:dyDescent="0.3">
      <c r="C433" s="34">
        <f>'PC Receitas'!O125</f>
        <v>0</v>
      </c>
      <c r="D433" s="35" t="e">
        <f>VLOOKUP(C433,'PC Receitas'!$K$4:$L$105,2,FALSE)</f>
        <v>#N/A</v>
      </c>
      <c r="E433" s="49">
        <f>SUMIFS(Jan!$J$5:$J$586,Jan!$V$5:$V$586,"Receita",Jan!$G$5:$G$586,CReceber!$D433,Jan!$L$5:$L$586,"Não Pago")</f>
        <v>0</v>
      </c>
      <c r="F433" s="49">
        <f>SUMIFS(Fev!$J$5:$J$605,Fev!$V$5:$V$605,"Receita",Fev!$G$5:$G$605,CReceber!$D433,Fev!$L$5:$L$605,"Não Pago")</f>
        <v>0</v>
      </c>
      <c r="G433" s="49">
        <f>SUMIFS(Mar!$J$5:$J$605,Mar!$V$5:$V$605,"Receita",Mar!$G$5:$G$605,CReceber!$D428,Mar!$L$5:$L$605,"Não Pago")</f>
        <v>0</v>
      </c>
      <c r="H433" s="49">
        <f>SUMIFS(Abr!$J$5:$J$605,Abr!$V$5:$V$605,"Receita",Abr!$G$5:$G$605,CReceber!$D433,Abr!$L$5:$L$605,"Não Pago")</f>
        <v>0</v>
      </c>
      <c r="I433" s="49">
        <f>SUMIFS(Mai!$J$5:$J$605,Mai!$V$5:$V$605,"Receita",Mai!$G$5:$G$605,CReceber!$D433,Mai!$L$5:$L$605,"Não Pago")</f>
        <v>0</v>
      </c>
      <c r="J433" s="49">
        <f>SUMIFS(Jun!$J$5:$J$605,Jun!$V$5:$V$605,"Receita",Jun!$G$5:$G$605,CReceber!$D433,Jun!$L$5:$L$605,"Não Pago")</f>
        <v>0</v>
      </c>
      <c r="K433" s="49">
        <f>SUMIFS(Jul!$J$5:$J$605,Jul!$V$5:$V$605,"Receita",Jul!$G$5:$G$605,CReceber!$D433,Jul!$L$5:$L$605,"Não Pago")</f>
        <v>0</v>
      </c>
      <c r="L433" s="49">
        <f>SUMIFS(Ago!$J$5:$J$596,Ago!$V$5:$V$596,"Receita",Ago!$G$5:$G$596,CReceber!$D433,Ago!$L$5:$L$596,"Não Pago")</f>
        <v>0</v>
      </c>
      <c r="M433" s="49">
        <f>SUMIFS(Set!$J$5:$J$605,Set!$V$5:$V$605,"Receita",Set!$G$5:$G$605,CReceber!$D433,Set!$L$5:$L$605,"Não Pago")</f>
        <v>0</v>
      </c>
      <c r="N433" s="49">
        <f>SUMIFS(Out!$J$5:$J$605,Out!$V$5:$V$605,"Receita",Out!$G$5:$G$605,CReceber!$D433,Out!$L$5:$L$605,"Não Pago")</f>
        <v>0</v>
      </c>
      <c r="O433" s="49">
        <f>SUMIFS(Nov!$J$5:$J$605,Nov!$V$5:$V$605,"Receita",Nov!$G$5:$G$605,CReceber!$D433,Nov!$L$5:$L$605,"Não Pago")</f>
        <v>0</v>
      </c>
      <c r="P433" s="49">
        <f>SUMIFS(Dez!$J$5:$J$605,Dez!$V$5:$V$605,"Receita",Dez!$G$5:$G$605,CReceber!$D433,Dez!$L$5:$L$605,"Não Pago")</f>
        <v>0</v>
      </c>
      <c r="Q433" s="46">
        <f t="shared" si="25"/>
        <v>0</v>
      </c>
    </row>
    <row r="434" spans="3:17" ht="25.5" customHeight="1" thickTop="1" thickBot="1" x14ac:dyDescent="0.3">
      <c r="C434" s="34">
        <f>'PC Receitas'!O126</f>
        <v>0</v>
      </c>
      <c r="D434" s="35" t="e">
        <f>VLOOKUP(C434,'PC Receitas'!$K$4:$L$105,2,FALSE)</f>
        <v>#N/A</v>
      </c>
      <c r="E434" s="49">
        <f>SUMIFS(Jan!$J$5:$J$586,Jan!$V$5:$V$586,"Receita",Jan!$G$5:$G$586,CReceber!$D434,Jan!$L$5:$L$586,"Não Pago")</f>
        <v>0</v>
      </c>
      <c r="F434" s="49">
        <f>SUMIFS(Fev!$J$5:$J$605,Fev!$V$5:$V$605,"Receita",Fev!$G$5:$G$605,CReceber!$D434,Fev!$L$5:$L$605,"Não Pago")</f>
        <v>0</v>
      </c>
      <c r="G434" s="49">
        <f>SUMIFS(Mar!$J$5:$J$605,Mar!$V$5:$V$605,"Receita",Mar!$G$5:$G$605,CReceber!$D429,Mar!$L$5:$L$605,"Não Pago")</f>
        <v>0</v>
      </c>
      <c r="H434" s="49">
        <f>SUMIFS(Abr!$J$5:$J$605,Abr!$V$5:$V$605,"Receita",Abr!$G$5:$G$605,CReceber!$D434,Abr!$L$5:$L$605,"Não Pago")</f>
        <v>0</v>
      </c>
      <c r="I434" s="49">
        <f>SUMIFS(Mai!$J$5:$J$605,Mai!$V$5:$V$605,"Receita",Mai!$G$5:$G$605,CReceber!$D434,Mai!$L$5:$L$605,"Não Pago")</f>
        <v>0</v>
      </c>
      <c r="J434" s="49">
        <f>SUMIFS(Jun!$J$5:$J$605,Jun!$V$5:$V$605,"Receita",Jun!$G$5:$G$605,CReceber!$D434,Jun!$L$5:$L$605,"Não Pago")</f>
        <v>0</v>
      </c>
      <c r="K434" s="49">
        <f>SUMIFS(Jul!$J$5:$J$605,Jul!$V$5:$V$605,"Receita",Jul!$G$5:$G$605,CReceber!$D434,Jul!$L$5:$L$605,"Não Pago")</f>
        <v>0</v>
      </c>
      <c r="L434" s="49">
        <f>SUMIFS(Ago!$J$5:$J$596,Ago!$V$5:$V$596,"Receita",Ago!$G$5:$G$596,CReceber!$D434,Ago!$L$5:$L$596,"Não Pago")</f>
        <v>0</v>
      </c>
      <c r="M434" s="49">
        <f>SUMIFS(Set!$J$5:$J$605,Set!$V$5:$V$605,"Receita",Set!$G$5:$G$605,CReceber!$D434,Set!$L$5:$L$605,"Não Pago")</f>
        <v>0</v>
      </c>
      <c r="N434" s="49">
        <f>SUMIFS(Out!$J$5:$J$605,Out!$V$5:$V$605,"Receita",Out!$G$5:$G$605,CReceber!$D434,Out!$L$5:$L$605,"Não Pago")</f>
        <v>0</v>
      </c>
      <c r="O434" s="49">
        <f>SUMIFS(Nov!$J$5:$J$605,Nov!$V$5:$V$605,"Receita",Nov!$G$5:$G$605,CReceber!$D434,Nov!$L$5:$L$605,"Não Pago")</f>
        <v>0</v>
      </c>
      <c r="P434" s="49">
        <f>SUMIFS(Dez!$J$5:$J$605,Dez!$V$5:$V$605,"Receita",Dez!$G$5:$G$605,CReceber!$D434,Dez!$L$5:$L$605,"Não Pago")</f>
        <v>0</v>
      </c>
      <c r="Q434" s="46">
        <f t="shared" si="25"/>
        <v>0</v>
      </c>
    </row>
    <row r="435" spans="3:17" ht="25.5" customHeight="1" thickTop="1" thickBot="1" x14ac:dyDescent="0.3">
      <c r="C435" s="34">
        <f>'PC Receitas'!O127</f>
        <v>0</v>
      </c>
      <c r="D435" s="35" t="e">
        <f>VLOOKUP(C435,'PC Receitas'!$K$4:$L$105,2,FALSE)</f>
        <v>#N/A</v>
      </c>
      <c r="E435" s="49">
        <f>SUMIFS(Jan!$J$5:$J$586,Jan!$V$5:$V$586,"Receita",Jan!$G$5:$G$586,CReceber!$D435,Jan!$L$5:$L$586,"Não Pago")</f>
        <v>0</v>
      </c>
      <c r="F435" s="49">
        <f>SUMIFS(Fev!$J$5:$J$605,Fev!$V$5:$V$605,"Receita",Fev!$G$5:$G$605,CReceber!$D435,Fev!$L$5:$L$605,"Não Pago")</f>
        <v>0</v>
      </c>
      <c r="G435" s="49">
        <f>SUMIFS(Mar!$J$5:$J$605,Mar!$V$5:$V$605,"Receita",Mar!$G$5:$G$605,CReceber!$D430,Mar!$L$5:$L$605,"Não Pago")</f>
        <v>0</v>
      </c>
      <c r="H435" s="49">
        <f>SUMIFS(Abr!$J$5:$J$605,Abr!$V$5:$V$605,"Receita",Abr!$G$5:$G$605,CReceber!$D435,Abr!$L$5:$L$605,"Não Pago")</f>
        <v>0</v>
      </c>
      <c r="I435" s="49">
        <f>SUMIFS(Mai!$J$5:$J$605,Mai!$V$5:$V$605,"Receita",Mai!$G$5:$G$605,CReceber!$D435,Mai!$L$5:$L$605,"Não Pago")</f>
        <v>0</v>
      </c>
      <c r="J435" s="49">
        <f>SUMIFS(Jun!$J$5:$J$605,Jun!$V$5:$V$605,"Receita",Jun!$G$5:$G$605,CReceber!$D435,Jun!$L$5:$L$605,"Não Pago")</f>
        <v>0</v>
      </c>
      <c r="K435" s="49">
        <f>SUMIFS(Jul!$J$5:$J$605,Jul!$V$5:$V$605,"Receita",Jul!$G$5:$G$605,CReceber!$D435,Jul!$L$5:$L$605,"Não Pago")</f>
        <v>0</v>
      </c>
      <c r="L435" s="49">
        <f>SUMIFS(Ago!$J$5:$J$596,Ago!$V$5:$V$596,"Receita",Ago!$G$5:$G$596,CReceber!$D435,Ago!$L$5:$L$596,"Não Pago")</f>
        <v>0</v>
      </c>
      <c r="M435" s="49">
        <f>SUMIFS(Set!$J$5:$J$605,Set!$V$5:$V$605,"Receita",Set!$G$5:$G$605,CReceber!$D435,Set!$L$5:$L$605,"Não Pago")</f>
        <v>0</v>
      </c>
      <c r="N435" s="49">
        <f>SUMIFS(Out!$J$5:$J$605,Out!$V$5:$V$605,"Receita",Out!$G$5:$G$605,CReceber!$D435,Out!$L$5:$L$605,"Não Pago")</f>
        <v>0</v>
      </c>
      <c r="O435" s="49">
        <f>SUMIFS(Nov!$J$5:$J$605,Nov!$V$5:$V$605,"Receita",Nov!$G$5:$G$605,CReceber!$D435,Nov!$L$5:$L$605,"Não Pago")</f>
        <v>0</v>
      </c>
      <c r="P435" s="49">
        <f>SUMIFS(Dez!$J$5:$J$605,Dez!$V$5:$V$605,"Receita",Dez!$G$5:$G$605,CReceber!$D435,Dez!$L$5:$L$605,"Não Pago")</f>
        <v>0</v>
      </c>
      <c r="Q435" s="46">
        <f t="shared" si="25"/>
        <v>0</v>
      </c>
    </row>
    <row r="436" spans="3:17" ht="25.5" customHeight="1" thickTop="1" thickBot="1" x14ac:dyDescent="0.3">
      <c r="C436" s="34">
        <f>'PC Receitas'!O128</f>
        <v>0</v>
      </c>
      <c r="D436" s="35" t="e">
        <f>VLOOKUP(C436,'PC Receitas'!$K$4:$L$105,2,FALSE)</f>
        <v>#N/A</v>
      </c>
      <c r="E436" s="49">
        <f>SUMIFS(Jan!$J$5:$J$586,Jan!$V$5:$V$586,"Receita",Jan!$G$5:$G$586,CReceber!$D436,Jan!$L$5:$L$586,"Não Pago")</f>
        <v>0</v>
      </c>
      <c r="F436" s="49">
        <f>SUMIFS(Fev!$J$5:$J$605,Fev!$V$5:$V$605,"Receita",Fev!$G$5:$G$605,CReceber!$D436,Fev!$L$5:$L$605,"Não Pago")</f>
        <v>0</v>
      </c>
      <c r="G436" s="49">
        <f>SUMIFS(Mar!$J$5:$J$605,Mar!$V$5:$V$605,"Receita",Mar!$G$5:$G$605,CReceber!$D431,Mar!$L$5:$L$605,"Não Pago")</f>
        <v>0</v>
      </c>
      <c r="H436" s="49">
        <f>SUMIFS(Abr!$J$5:$J$605,Abr!$V$5:$V$605,"Receita",Abr!$G$5:$G$605,CReceber!$D436,Abr!$L$5:$L$605,"Não Pago")</f>
        <v>0</v>
      </c>
      <c r="I436" s="49">
        <f>SUMIFS(Mai!$J$5:$J$605,Mai!$V$5:$V$605,"Receita",Mai!$G$5:$G$605,CReceber!$D436,Mai!$L$5:$L$605,"Não Pago")</f>
        <v>0</v>
      </c>
      <c r="J436" s="49">
        <f>SUMIFS(Jun!$J$5:$J$605,Jun!$V$5:$V$605,"Receita",Jun!$G$5:$G$605,CReceber!$D436,Jun!$L$5:$L$605,"Não Pago")</f>
        <v>0</v>
      </c>
      <c r="K436" s="49">
        <f>SUMIFS(Jul!$J$5:$J$605,Jul!$V$5:$V$605,"Receita",Jul!$G$5:$G$605,CReceber!$D436,Jul!$L$5:$L$605,"Não Pago")</f>
        <v>0</v>
      </c>
      <c r="L436" s="49">
        <f>SUMIFS(Ago!$J$5:$J$596,Ago!$V$5:$V$596,"Receita",Ago!$G$5:$G$596,CReceber!$D436,Ago!$L$5:$L$596,"Não Pago")</f>
        <v>0</v>
      </c>
      <c r="M436" s="49">
        <f>SUMIFS(Set!$J$5:$J$605,Set!$V$5:$V$605,"Receita",Set!$G$5:$G$605,CReceber!$D436,Set!$L$5:$L$605,"Não Pago")</f>
        <v>0</v>
      </c>
      <c r="N436" s="49">
        <f>SUMIFS(Out!$J$5:$J$605,Out!$V$5:$V$605,"Receita",Out!$G$5:$G$605,CReceber!$D436,Out!$L$5:$L$605,"Não Pago")</f>
        <v>0</v>
      </c>
      <c r="O436" s="49">
        <f>SUMIFS(Nov!$J$5:$J$605,Nov!$V$5:$V$605,"Receita",Nov!$G$5:$G$605,CReceber!$D436,Nov!$L$5:$L$605,"Não Pago")</f>
        <v>0</v>
      </c>
      <c r="P436" s="49">
        <f>SUMIFS(Dez!$J$5:$J$605,Dez!$V$5:$V$605,"Receita",Dez!$G$5:$G$605,CReceber!$D436,Dez!$L$5:$L$605,"Não Pago")</f>
        <v>0</v>
      </c>
      <c r="Q436" s="46">
        <f t="shared" si="25"/>
        <v>0</v>
      </c>
    </row>
    <row r="437" spans="3:17" ht="25.5" customHeight="1" thickTop="1" thickBot="1" x14ac:dyDescent="0.3">
      <c r="C437" s="34">
        <f>'PC Receitas'!O129</f>
        <v>0</v>
      </c>
      <c r="D437" s="35" t="e">
        <f>VLOOKUP(C437,'PC Receitas'!$K$4:$L$105,2,FALSE)</f>
        <v>#N/A</v>
      </c>
      <c r="E437" s="49">
        <f>SUMIFS(Jan!$J$5:$J$586,Jan!$V$5:$V$586,"Receita",Jan!$G$5:$G$586,CReceber!$D437,Jan!$L$5:$L$586,"Não Pago")</f>
        <v>0</v>
      </c>
      <c r="F437" s="49">
        <f>SUMIFS(Fev!$J$5:$J$605,Fev!$V$5:$V$605,"Receita",Fev!$G$5:$G$605,CReceber!$D437,Fev!$L$5:$L$605,"Não Pago")</f>
        <v>0</v>
      </c>
      <c r="G437" s="49">
        <f>SUMIFS(Mar!$J$5:$J$605,Mar!$V$5:$V$605,"Receita",Mar!$G$5:$G$605,CReceber!$D432,Mar!$L$5:$L$605,"Não Pago")</f>
        <v>0</v>
      </c>
      <c r="H437" s="49">
        <f>SUMIFS(Abr!$J$5:$J$605,Abr!$V$5:$V$605,"Receita",Abr!$G$5:$G$605,CReceber!$D437,Abr!$L$5:$L$605,"Não Pago")</f>
        <v>0</v>
      </c>
      <c r="I437" s="49">
        <f>SUMIFS(Mai!$J$5:$J$605,Mai!$V$5:$V$605,"Receita",Mai!$G$5:$G$605,CReceber!$D437,Mai!$L$5:$L$605,"Não Pago")</f>
        <v>0</v>
      </c>
      <c r="J437" s="49">
        <f>SUMIFS(Jun!$J$5:$J$605,Jun!$V$5:$V$605,"Receita",Jun!$G$5:$G$605,CReceber!$D437,Jun!$L$5:$L$605,"Não Pago")</f>
        <v>0</v>
      </c>
      <c r="K437" s="49">
        <f>SUMIFS(Jul!$J$5:$J$605,Jul!$V$5:$V$605,"Receita",Jul!$G$5:$G$605,CReceber!$D437,Jul!$L$5:$L$605,"Não Pago")</f>
        <v>0</v>
      </c>
      <c r="L437" s="49">
        <f>SUMIFS(Ago!$J$5:$J$596,Ago!$V$5:$V$596,"Receita",Ago!$G$5:$G$596,CReceber!$D437,Ago!$L$5:$L$596,"Não Pago")</f>
        <v>0</v>
      </c>
      <c r="M437" s="49">
        <f>SUMIFS(Set!$J$5:$J$605,Set!$V$5:$V$605,"Receita",Set!$G$5:$G$605,CReceber!$D437,Set!$L$5:$L$605,"Não Pago")</f>
        <v>0</v>
      </c>
      <c r="N437" s="49">
        <f>SUMIFS(Out!$J$5:$J$605,Out!$V$5:$V$605,"Receita",Out!$G$5:$G$605,CReceber!$D437,Out!$L$5:$L$605,"Não Pago")</f>
        <v>0</v>
      </c>
      <c r="O437" s="49">
        <f>SUMIFS(Nov!$J$5:$J$605,Nov!$V$5:$V$605,"Receita",Nov!$G$5:$G$605,CReceber!$D437,Nov!$L$5:$L$605,"Não Pago")</f>
        <v>0</v>
      </c>
      <c r="P437" s="49">
        <f>SUMIFS(Dez!$J$5:$J$605,Dez!$V$5:$V$605,"Receita",Dez!$G$5:$G$605,CReceber!$D437,Dez!$L$5:$L$605,"Não Pago")</f>
        <v>0</v>
      </c>
      <c r="Q437" s="46">
        <f t="shared" si="25"/>
        <v>0</v>
      </c>
    </row>
    <row r="438" spans="3:17" ht="25.5" customHeight="1" thickTop="1" thickBot="1" x14ac:dyDescent="0.3">
      <c r="C438" s="34">
        <f>'PC Receitas'!O130</f>
        <v>0</v>
      </c>
      <c r="D438" s="35" t="e">
        <f>VLOOKUP(C438,'PC Receitas'!$K$4:$L$105,2,FALSE)</f>
        <v>#N/A</v>
      </c>
      <c r="E438" s="49">
        <f>SUMIFS(Jan!$J$5:$J$586,Jan!$V$5:$V$586,"Receita",Jan!$G$5:$G$586,CReceber!$D438,Jan!$L$5:$L$586,"Não Pago")</f>
        <v>0</v>
      </c>
      <c r="F438" s="49">
        <f>SUMIFS(Fev!$J$5:$J$605,Fev!$V$5:$V$605,"Receita",Fev!$G$5:$G$605,CReceber!$D438,Fev!$L$5:$L$605,"Não Pago")</f>
        <v>0</v>
      </c>
      <c r="G438" s="49">
        <f>SUMIFS(Mar!$J$5:$J$605,Mar!$V$5:$V$605,"Receita",Mar!$G$5:$G$605,CReceber!$D433,Mar!$L$5:$L$605,"Não Pago")</f>
        <v>0</v>
      </c>
      <c r="H438" s="49">
        <f>SUMIFS(Abr!$J$5:$J$605,Abr!$V$5:$V$605,"Receita",Abr!$G$5:$G$605,CReceber!$D438,Abr!$L$5:$L$605,"Não Pago")</f>
        <v>0</v>
      </c>
      <c r="I438" s="49">
        <f>SUMIFS(Mai!$J$5:$J$605,Mai!$V$5:$V$605,"Receita",Mai!$G$5:$G$605,CReceber!$D438,Mai!$L$5:$L$605,"Não Pago")</f>
        <v>0</v>
      </c>
      <c r="J438" s="49">
        <f>SUMIFS(Jun!$J$5:$J$605,Jun!$V$5:$V$605,"Receita",Jun!$G$5:$G$605,CReceber!$D438,Jun!$L$5:$L$605,"Não Pago")</f>
        <v>0</v>
      </c>
      <c r="K438" s="49">
        <f>SUMIFS(Jul!$J$5:$J$605,Jul!$V$5:$V$605,"Receita",Jul!$G$5:$G$605,CReceber!$D438,Jul!$L$5:$L$605,"Não Pago")</f>
        <v>0</v>
      </c>
      <c r="L438" s="49">
        <f>SUMIFS(Ago!$J$5:$J$596,Ago!$V$5:$V$596,"Receita",Ago!$G$5:$G$596,CReceber!$D438,Ago!$L$5:$L$596,"Não Pago")</f>
        <v>0</v>
      </c>
      <c r="M438" s="49">
        <f>SUMIFS(Set!$J$5:$J$605,Set!$V$5:$V$605,"Receita",Set!$G$5:$G$605,CReceber!$D438,Set!$L$5:$L$605,"Não Pago")</f>
        <v>0</v>
      </c>
      <c r="N438" s="49">
        <f>SUMIFS(Out!$J$5:$J$605,Out!$V$5:$V$605,"Receita",Out!$G$5:$G$605,CReceber!$D438,Out!$L$5:$L$605,"Não Pago")</f>
        <v>0</v>
      </c>
      <c r="O438" s="49">
        <f>SUMIFS(Nov!$J$5:$J$605,Nov!$V$5:$V$605,"Receita",Nov!$G$5:$G$605,CReceber!$D438,Nov!$L$5:$L$605,"Não Pago")</f>
        <v>0</v>
      </c>
      <c r="P438" s="49">
        <f>SUMIFS(Dez!$J$5:$J$605,Dez!$V$5:$V$605,"Receita",Dez!$G$5:$G$605,CReceber!$D438,Dez!$L$5:$L$605,"Não Pago")</f>
        <v>0</v>
      </c>
      <c r="Q438" s="46">
        <f t="shared" si="25"/>
        <v>0</v>
      </c>
    </row>
    <row r="439" spans="3:17" ht="25.5" customHeight="1" thickTop="1" thickBot="1" x14ac:dyDescent="0.3">
      <c r="C439" s="34">
        <f>'PC Receitas'!O131</f>
        <v>0</v>
      </c>
      <c r="D439" s="35" t="e">
        <f>VLOOKUP(C439,'PC Receitas'!$K$4:$L$105,2,FALSE)</f>
        <v>#N/A</v>
      </c>
      <c r="E439" s="49">
        <f>SUMIFS(Jan!$J$5:$J$586,Jan!$V$5:$V$586,"Receita",Jan!$G$5:$G$586,CReceber!$D439,Jan!$L$5:$L$586,"Não Pago")</f>
        <v>0</v>
      </c>
      <c r="F439" s="49">
        <f>SUMIFS(Fev!$J$5:$J$605,Fev!$V$5:$V$605,"Receita",Fev!$G$5:$G$605,CReceber!$D439,Fev!$L$5:$L$605,"Não Pago")</f>
        <v>0</v>
      </c>
      <c r="G439" s="49">
        <f>SUMIFS(Mar!$J$5:$J$605,Mar!$V$5:$V$605,"Receita",Mar!$G$5:$G$605,CReceber!$D434,Mar!$L$5:$L$605,"Não Pago")</f>
        <v>0</v>
      </c>
      <c r="H439" s="49">
        <f>SUMIFS(Abr!$J$5:$J$605,Abr!$V$5:$V$605,"Receita",Abr!$G$5:$G$605,CReceber!$D439,Abr!$L$5:$L$605,"Não Pago")</f>
        <v>0</v>
      </c>
      <c r="I439" s="49">
        <f>SUMIFS(Mai!$J$5:$J$605,Mai!$V$5:$V$605,"Receita",Mai!$G$5:$G$605,CReceber!$D439,Mai!$L$5:$L$605,"Não Pago")</f>
        <v>0</v>
      </c>
      <c r="J439" s="49">
        <f>SUMIFS(Jun!$J$5:$J$605,Jun!$V$5:$V$605,"Receita",Jun!$G$5:$G$605,CReceber!$D439,Jun!$L$5:$L$605,"Não Pago")</f>
        <v>0</v>
      </c>
      <c r="K439" s="49">
        <f>SUMIFS(Jul!$J$5:$J$605,Jul!$V$5:$V$605,"Receita",Jul!$G$5:$G$605,CReceber!$D439,Jul!$L$5:$L$605,"Não Pago")</f>
        <v>0</v>
      </c>
      <c r="L439" s="49">
        <f>SUMIFS(Ago!$J$5:$J$596,Ago!$V$5:$V$596,"Receita",Ago!$G$5:$G$596,CReceber!$D439,Ago!$L$5:$L$596,"Não Pago")</f>
        <v>0</v>
      </c>
      <c r="M439" s="49">
        <f>SUMIFS(Set!$J$5:$J$605,Set!$V$5:$V$605,"Receita",Set!$G$5:$G$605,CReceber!$D439,Set!$L$5:$L$605,"Não Pago")</f>
        <v>0</v>
      </c>
      <c r="N439" s="49">
        <f>SUMIFS(Out!$J$5:$J$605,Out!$V$5:$V$605,"Receita",Out!$G$5:$G$605,CReceber!$D439,Out!$L$5:$L$605,"Não Pago")</f>
        <v>0</v>
      </c>
      <c r="O439" s="49">
        <f>SUMIFS(Nov!$J$5:$J$605,Nov!$V$5:$V$605,"Receita",Nov!$G$5:$G$605,CReceber!$D439,Nov!$L$5:$L$605,"Não Pago")</f>
        <v>0</v>
      </c>
      <c r="P439" s="49">
        <f>SUMIFS(Dez!$J$5:$J$605,Dez!$V$5:$V$605,"Receita",Dez!$G$5:$G$605,CReceber!$D439,Dez!$L$5:$L$605,"Não Pago")</f>
        <v>0</v>
      </c>
      <c r="Q439" s="46">
        <f t="shared" si="25"/>
        <v>0</v>
      </c>
    </row>
    <row r="440" spans="3:17" ht="25.5" customHeight="1" thickTop="1" thickBot="1" x14ac:dyDescent="0.3">
      <c r="C440" s="34">
        <f>'PC Receitas'!O132</f>
        <v>0</v>
      </c>
      <c r="D440" s="35" t="e">
        <f>VLOOKUP(C440,'PC Receitas'!$K$4:$L$105,2,FALSE)</f>
        <v>#N/A</v>
      </c>
      <c r="E440" s="49">
        <f>SUMIFS(Jan!$J$5:$J$586,Jan!$V$5:$V$586,"Receita",Jan!$G$5:$G$586,CReceber!$D440,Jan!$L$5:$L$586,"Não Pago")</f>
        <v>0</v>
      </c>
      <c r="F440" s="49">
        <f>SUMIFS(Fev!$J$5:$J$605,Fev!$V$5:$V$605,"Receita",Fev!$G$5:$G$605,CReceber!$D440,Fev!$L$5:$L$605,"Não Pago")</f>
        <v>0</v>
      </c>
      <c r="G440" s="49">
        <f>SUMIFS(Mar!$J$5:$J$605,Mar!$V$5:$V$605,"Receita",Mar!$G$5:$G$605,CReceber!$D435,Mar!$L$5:$L$605,"Não Pago")</f>
        <v>0</v>
      </c>
      <c r="H440" s="49">
        <f>SUMIFS(Abr!$J$5:$J$605,Abr!$V$5:$V$605,"Receita",Abr!$G$5:$G$605,CReceber!$D440,Abr!$L$5:$L$605,"Não Pago")</f>
        <v>0</v>
      </c>
      <c r="I440" s="49">
        <f>SUMIFS(Mai!$J$5:$J$605,Mai!$V$5:$V$605,"Receita",Mai!$G$5:$G$605,CReceber!$D440,Mai!$L$5:$L$605,"Não Pago")</f>
        <v>0</v>
      </c>
      <c r="J440" s="49">
        <f>SUMIFS(Jun!$J$5:$J$605,Jun!$V$5:$V$605,"Receita",Jun!$G$5:$G$605,CReceber!$D440,Jun!$L$5:$L$605,"Não Pago")</f>
        <v>0</v>
      </c>
      <c r="K440" s="49">
        <f>SUMIFS(Jul!$J$5:$J$605,Jul!$V$5:$V$605,"Receita",Jul!$G$5:$G$605,CReceber!$D440,Jul!$L$5:$L$605,"Não Pago")</f>
        <v>0</v>
      </c>
      <c r="L440" s="49">
        <f>SUMIFS(Ago!$J$5:$J$596,Ago!$V$5:$V$596,"Receita",Ago!$G$5:$G$596,CReceber!$D440,Ago!$L$5:$L$596,"Não Pago")</f>
        <v>0</v>
      </c>
      <c r="M440" s="49">
        <f>SUMIFS(Set!$J$5:$J$605,Set!$V$5:$V$605,"Receita",Set!$G$5:$G$605,CReceber!$D440,Set!$L$5:$L$605,"Não Pago")</f>
        <v>0</v>
      </c>
      <c r="N440" s="49">
        <f>SUMIFS(Out!$J$5:$J$605,Out!$V$5:$V$605,"Receita",Out!$G$5:$G$605,CReceber!$D440,Out!$L$5:$L$605,"Não Pago")</f>
        <v>0</v>
      </c>
      <c r="O440" s="49">
        <f>SUMIFS(Nov!$J$5:$J$605,Nov!$V$5:$V$605,"Receita",Nov!$G$5:$G$605,CReceber!$D440,Nov!$L$5:$L$605,"Não Pago")</f>
        <v>0</v>
      </c>
      <c r="P440" s="49">
        <f>SUMIFS(Dez!$J$5:$J$605,Dez!$V$5:$V$605,"Receita",Dez!$G$5:$G$605,CReceber!$D440,Dez!$L$5:$L$605,"Não Pago")</f>
        <v>0</v>
      </c>
      <c r="Q440" s="46">
        <f t="shared" si="25"/>
        <v>0</v>
      </c>
    </row>
    <row r="441" spans="3:17" ht="25.5" customHeight="1" thickTop="1" thickBot="1" x14ac:dyDescent="0.3">
      <c r="C441" s="34">
        <f>'PC Receitas'!O133</f>
        <v>0</v>
      </c>
      <c r="D441" s="35" t="e">
        <f>VLOOKUP(C441,'PC Receitas'!$K$4:$L$105,2,FALSE)</f>
        <v>#N/A</v>
      </c>
      <c r="E441" s="49">
        <f>SUMIFS(Jan!$J$5:$J$586,Jan!$V$5:$V$586,"Receita",Jan!$G$5:$G$586,CReceber!$D441,Jan!$L$5:$L$586,"Não Pago")</f>
        <v>0</v>
      </c>
      <c r="F441" s="49">
        <f>SUMIFS(Fev!$J$5:$J$605,Fev!$V$5:$V$605,"Receita",Fev!$G$5:$G$605,CReceber!$D441,Fev!$L$5:$L$605,"Não Pago")</f>
        <v>0</v>
      </c>
      <c r="G441" s="49">
        <f>SUMIFS(Mar!$J$5:$J$605,Mar!$V$5:$V$605,"Receita",Mar!$G$5:$G$605,CReceber!$D436,Mar!$L$5:$L$605,"Não Pago")</f>
        <v>0</v>
      </c>
      <c r="H441" s="49">
        <f>SUMIFS(Abr!$J$5:$J$605,Abr!$V$5:$V$605,"Receita",Abr!$G$5:$G$605,CReceber!$D441,Abr!$L$5:$L$605,"Não Pago")</f>
        <v>0</v>
      </c>
      <c r="I441" s="49">
        <f>SUMIFS(Mai!$J$5:$J$605,Mai!$V$5:$V$605,"Receita",Mai!$G$5:$G$605,CReceber!$D441,Mai!$L$5:$L$605,"Não Pago")</f>
        <v>0</v>
      </c>
      <c r="J441" s="49">
        <f>SUMIFS(Jun!$J$5:$J$605,Jun!$V$5:$V$605,"Receita",Jun!$G$5:$G$605,CReceber!$D441,Jun!$L$5:$L$605,"Não Pago")</f>
        <v>0</v>
      </c>
      <c r="K441" s="49">
        <f>SUMIFS(Jul!$J$5:$J$605,Jul!$V$5:$V$605,"Receita",Jul!$G$5:$G$605,CReceber!$D441,Jul!$L$5:$L$605,"Não Pago")</f>
        <v>0</v>
      </c>
      <c r="L441" s="49">
        <f>SUMIFS(Ago!$J$5:$J$596,Ago!$V$5:$V$596,"Receita",Ago!$G$5:$G$596,CReceber!$D441,Ago!$L$5:$L$596,"Não Pago")</f>
        <v>0</v>
      </c>
      <c r="M441" s="49">
        <f>SUMIFS(Set!$J$5:$J$605,Set!$V$5:$V$605,"Receita",Set!$G$5:$G$605,CReceber!$D441,Set!$L$5:$L$605,"Não Pago")</f>
        <v>0</v>
      </c>
      <c r="N441" s="49">
        <f>SUMIFS(Out!$J$5:$J$605,Out!$V$5:$V$605,"Receita",Out!$G$5:$G$605,CReceber!$D441,Out!$L$5:$L$605,"Não Pago")</f>
        <v>0</v>
      </c>
      <c r="O441" s="49">
        <f>SUMIFS(Nov!$J$5:$J$605,Nov!$V$5:$V$605,"Receita",Nov!$G$5:$G$605,CReceber!$D441,Nov!$L$5:$L$605,"Não Pago")</f>
        <v>0</v>
      </c>
      <c r="P441" s="49">
        <f>SUMIFS(Dez!$J$5:$J$605,Dez!$V$5:$V$605,"Receita",Dez!$G$5:$G$605,CReceber!$D441,Dez!$L$5:$L$605,"Não Pago")</f>
        <v>0</v>
      </c>
      <c r="Q441" s="46">
        <f t="shared" si="25"/>
        <v>0</v>
      </c>
    </row>
    <row r="442" spans="3:17" ht="25.5" customHeight="1" thickTop="1" thickBot="1" x14ac:dyDescent="0.3">
      <c r="C442" s="34">
        <f>'PC Receitas'!O134</f>
        <v>0</v>
      </c>
      <c r="D442" s="35" t="e">
        <f>VLOOKUP(C442,'PC Receitas'!$K$4:$L$105,2,FALSE)</f>
        <v>#N/A</v>
      </c>
      <c r="E442" s="49">
        <f>SUMIFS(Jan!$J$5:$J$586,Jan!$V$5:$V$586,"Receita",Jan!$G$5:$G$586,CReceber!$D442,Jan!$L$5:$L$586,"Não Pago")</f>
        <v>0</v>
      </c>
      <c r="F442" s="49">
        <f>SUMIFS(Fev!$J$5:$J$605,Fev!$V$5:$V$605,"Receita",Fev!$G$5:$G$605,CReceber!$D442,Fev!$L$5:$L$605,"Não Pago")</f>
        <v>0</v>
      </c>
      <c r="G442" s="49">
        <f>SUMIFS(Mar!$J$5:$J$605,Mar!$V$5:$V$605,"Receita",Mar!$G$5:$G$605,CReceber!$D437,Mar!$L$5:$L$605,"Não Pago")</f>
        <v>0</v>
      </c>
      <c r="H442" s="49">
        <f>SUMIFS(Abr!$J$5:$J$605,Abr!$V$5:$V$605,"Receita",Abr!$G$5:$G$605,CReceber!$D442,Abr!$L$5:$L$605,"Não Pago")</f>
        <v>0</v>
      </c>
      <c r="I442" s="49">
        <f>SUMIFS(Mai!$J$5:$J$605,Mai!$V$5:$V$605,"Receita",Mai!$G$5:$G$605,CReceber!$D442,Mai!$L$5:$L$605,"Não Pago")</f>
        <v>0</v>
      </c>
      <c r="J442" s="49">
        <f>SUMIFS(Jun!$J$5:$J$605,Jun!$V$5:$V$605,"Receita",Jun!$G$5:$G$605,CReceber!$D442,Jun!$L$5:$L$605,"Não Pago")</f>
        <v>0</v>
      </c>
      <c r="K442" s="49">
        <f>SUMIFS(Jul!$J$5:$J$605,Jul!$V$5:$V$605,"Receita",Jul!$G$5:$G$605,CReceber!$D442,Jul!$L$5:$L$605,"Não Pago")</f>
        <v>0</v>
      </c>
      <c r="L442" s="49">
        <f>SUMIFS(Ago!$J$5:$J$596,Ago!$V$5:$V$596,"Receita",Ago!$G$5:$G$596,CReceber!$D442,Ago!$L$5:$L$596,"Não Pago")</f>
        <v>0</v>
      </c>
      <c r="M442" s="49">
        <f>SUMIFS(Set!$J$5:$J$605,Set!$V$5:$V$605,"Receita",Set!$G$5:$G$605,CReceber!$D442,Set!$L$5:$L$605,"Não Pago")</f>
        <v>0</v>
      </c>
      <c r="N442" s="49">
        <f>SUMIFS(Out!$J$5:$J$605,Out!$V$5:$V$605,"Receita",Out!$G$5:$G$605,CReceber!$D442,Out!$L$5:$L$605,"Não Pago")</f>
        <v>0</v>
      </c>
      <c r="O442" s="49">
        <f>SUMIFS(Nov!$J$5:$J$605,Nov!$V$5:$V$605,"Receita",Nov!$G$5:$G$605,CReceber!$D442,Nov!$L$5:$L$605,"Não Pago")</f>
        <v>0</v>
      </c>
      <c r="P442" s="49">
        <f>SUMIFS(Dez!$J$5:$J$605,Dez!$V$5:$V$605,"Receita",Dez!$G$5:$G$605,CReceber!$D442,Dez!$L$5:$L$605,"Não Pago")</f>
        <v>0</v>
      </c>
      <c r="Q442" s="46">
        <f t="shared" si="25"/>
        <v>0</v>
      </c>
    </row>
    <row r="443" spans="3:17" ht="25.5" customHeight="1" thickTop="1" thickBot="1" x14ac:dyDescent="0.3">
      <c r="C443" s="34">
        <f>'PC Receitas'!O135</f>
        <v>0</v>
      </c>
      <c r="D443" s="35" t="e">
        <f>VLOOKUP(C443,'PC Receitas'!$K$4:$L$105,2,FALSE)</f>
        <v>#N/A</v>
      </c>
      <c r="E443" s="49">
        <f>SUMIFS(Jan!$J$5:$J$586,Jan!$V$5:$V$586,"Receita",Jan!$G$5:$G$586,CReceber!$D443,Jan!$L$5:$L$586,"Não Pago")</f>
        <v>0</v>
      </c>
      <c r="F443" s="49">
        <f>SUMIFS(Fev!$J$5:$J$605,Fev!$V$5:$V$605,"Receita",Fev!$G$5:$G$605,CReceber!$D443,Fev!$L$5:$L$605,"Não Pago")</f>
        <v>0</v>
      </c>
      <c r="G443" s="49">
        <f>SUMIFS(Mar!$J$5:$J$605,Mar!$V$5:$V$605,"Receita",Mar!$G$5:$G$605,CReceber!$D438,Mar!$L$5:$L$605,"Não Pago")</f>
        <v>0</v>
      </c>
      <c r="H443" s="49">
        <f>SUMIFS(Abr!$J$5:$J$605,Abr!$V$5:$V$605,"Receita",Abr!$G$5:$G$605,CReceber!$D443,Abr!$L$5:$L$605,"Não Pago")</f>
        <v>0</v>
      </c>
      <c r="I443" s="49">
        <f>SUMIFS(Mai!$J$5:$J$605,Mai!$V$5:$V$605,"Receita",Mai!$G$5:$G$605,CReceber!$D443,Mai!$L$5:$L$605,"Não Pago")</f>
        <v>0</v>
      </c>
      <c r="J443" s="49">
        <f>SUMIFS(Jun!$J$5:$J$605,Jun!$V$5:$V$605,"Receita",Jun!$G$5:$G$605,CReceber!$D443,Jun!$L$5:$L$605,"Não Pago")</f>
        <v>0</v>
      </c>
      <c r="K443" s="49">
        <f>SUMIFS(Jul!$J$5:$J$605,Jul!$V$5:$V$605,"Receita",Jul!$G$5:$G$605,CReceber!$D443,Jul!$L$5:$L$605,"Não Pago")</f>
        <v>0</v>
      </c>
      <c r="L443" s="49">
        <f>SUMIFS(Ago!$J$5:$J$596,Ago!$V$5:$V$596,"Receita",Ago!$G$5:$G$596,CReceber!$D443,Ago!$L$5:$L$596,"Não Pago")</f>
        <v>0</v>
      </c>
      <c r="M443" s="49">
        <f>SUMIFS(Set!$J$5:$J$605,Set!$V$5:$V$605,"Receita",Set!$G$5:$G$605,CReceber!$D443,Set!$L$5:$L$605,"Não Pago")</f>
        <v>0</v>
      </c>
      <c r="N443" s="49">
        <f>SUMIFS(Out!$J$5:$J$605,Out!$V$5:$V$605,"Receita",Out!$G$5:$G$605,CReceber!$D443,Out!$L$5:$L$605,"Não Pago")</f>
        <v>0</v>
      </c>
      <c r="O443" s="49">
        <f>SUMIFS(Nov!$J$5:$J$605,Nov!$V$5:$V$605,"Receita",Nov!$G$5:$G$605,CReceber!$D443,Nov!$L$5:$L$605,"Não Pago")</f>
        <v>0</v>
      </c>
      <c r="P443" s="49">
        <f>SUMIFS(Dez!$J$5:$J$605,Dez!$V$5:$V$605,"Receita",Dez!$G$5:$G$605,CReceber!$D443,Dez!$L$5:$L$605,"Não Pago")</f>
        <v>0</v>
      </c>
      <c r="Q443" s="46">
        <f t="shared" si="25"/>
        <v>0</v>
      </c>
    </row>
    <row r="444" spans="3:17" ht="25.5" customHeight="1" thickTop="1" thickBot="1" x14ac:dyDescent="0.3">
      <c r="C444" s="34">
        <f>'PC Receitas'!O136</f>
        <v>0</v>
      </c>
      <c r="D444" s="35" t="e">
        <f>VLOOKUP(C444,'PC Receitas'!$K$4:$L$105,2,FALSE)</f>
        <v>#N/A</v>
      </c>
      <c r="E444" s="49">
        <f>SUMIFS(Jan!$J$5:$J$586,Jan!$V$5:$V$586,"Receita",Jan!$G$5:$G$586,CReceber!$D444,Jan!$L$5:$L$586,"Não Pago")</f>
        <v>0</v>
      </c>
      <c r="F444" s="49">
        <f>SUMIFS(Fev!$J$5:$J$605,Fev!$V$5:$V$605,"Receita",Fev!$G$5:$G$605,CReceber!$D444,Fev!$L$5:$L$605,"Não Pago")</f>
        <v>0</v>
      </c>
      <c r="G444" s="49">
        <f>SUMIFS(Mar!$J$5:$J$605,Mar!$V$5:$V$605,"Receita",Mar!$G$5:$G$605,CReceber!$D439,Mar!$L$5:$L$605,"Não Pago")</f>
        <v>0</v>
      </c>
      <c r="H444" s="49">
        <f>SUMIFS(Abr!$J$5:$J$605,Abr!$V$5:$V$605,"Receita",Abr!$G$5:$G$605,CReceber!$D444,Abr!$L$5:$L$605,"Não Pago")</f>
        <v>0</v>
      </c>
      <c r="I444" s="49">
        <f>SUMIFS(Mai!$J$5:$J$605,Mai!$V$5:$V$605,"Receita",Mai!$G$5:$G$605,CReceber!$D444,Mai!$L$5:$L$605,"Não Pago")</f>
        <v>0</v>
      </c>
      <c r="J444" s="49">
        <f>SUMIFS(Jun!$J$5:$J$605,Jun!$V$5:$V$605,"Receita",Jun!$G$5:$G$605,CReceber!$D444,Jun!$L$5:$L$605,"Não Pago")</f>
        <v>0</v>
      </c>
      <c r="K444" s="49">
        <f>SUMIFS(Jul!$J$5:$J$605,Jul!$V$5:$V$605,"Receita",Jul!$G$5:$G$605,CReceber!$D444,Jul!$L$5:$L$605,"Não Pago")</f>
        <v>0</v>
      </c>
      <c r="L444" s="49">
        <f>SUMIFS(Ago!$J$5:$J$596,Ago!$V$5:$V$596,"Receita",Ago!$G$5:$G$596,CReceber!$D444,Ago!$L$5:$L$596,"Não Pago")</f>
        <v>0</v>
      </c>
      <c r="M444" s="49">
        <f>SUMIFS(Set!$J$5:$J$605,Set!$V$5:$V$605,"Receita",Set!$G$5:$G$605,CReceber!$D444,Set!$L$5:$L$605,"Não Pago")</f>
        <v>0</v>
      </c>
      <c r="N444" s="49">
        <f>SUMIFS(Out!$J$5:$J$605,Out!$V$5:$V$605,"Receita",Out!$G$5:$G$605,CReceber!$D444,Out!$L$5:$L$605,"Não Pago")</f>
        <v>0</v>
      </c>
      <c r="O444" s="49">
        <f>SUMIFS(Nov!$J$5:$J$605,Nov!$V$5:$V$605,"Receita",Nov!$G$5:$G$605,CReceber!$D444,Nov!$L$5:$L$605,"Não Pago")</f>
        <v>0</v>
      </c>
      <c r="P444" s="49">
        <f>SUMIFS(Dez!$J$5:$J$605,Dez!$V$5:$V$605,"Receita",Dez!$G$5:$G$605,CReceber!$D444,Dez!$L$5:$L$605,"Não Pago")</f>
        <v>0</v>
      </c>
      <c r="Q444" s="46">
        <f t="shared" si="25"/>
        <v>0</v>
      </c>
    </row>
    <row r="445" spans="3:17" ht="25.5" customHeight="1" thickTop="1" thickBot="1" x14ac:dyDescent="0.3">
      <c r="C445" s="34">
        <f>'PC Receitas'!O137</f>
        <v>0</v>
      </c>
      <c r="D445" s="35" t="e">
        <f>VLOOKUP(C445,'PC Receitas'!$K$4:$L$105,2,FALSE)</f>
        <v>#N/A</v>
      </c>
      <c r="E445" s="49">
        <f>SUMIFS(Jan!$J$5:$J$586,Jan!$V$5:$V$586,"Receita",Jan!$G$5:$G$586,CReceber!$D445,Jan!$L$5:$L$586,"Não Pago")</f>
        <v>0</v>
      </c>
      <c r="F445" s="49">
        <f>SUMIFS(Fev!$J$5:$J$605,Fev!$V$5:$V$605,"Receita",Fev!$G$5:$G$605,CReceber!$D445,Fev!$L$5:$L$605,"Não Pago")</f>
        <v>0</v>
      </c>
      <c r="G445" s="49">
        <f>SUMIFS(Mar!$J$5:$J$605,Mar!$V$5:$V$605,"Receita",Mar!$G$5:$G$605,CReceber!$D440,Mar!$L$5:$L$605,"Não Pago")</f>
        <v>0</v>
      </c>
      <c r="H445" s="49">
        <f>SUMIFS(Abr!$J$5:$J$605,Abr!$V$5:$V$605,"Receita",Abr!$G$5:$G$605,CReceber!$D445,Abr!$L$5:$L$605,"Não Pago")</f>
        <v>0</v>
      </c>
      <c r="I445" s="49">
        <f>SUMIFS(Mai!$J$5:$J$605,Mai!$V$5:$V$605,"Receita",Mai!$G$5:$G$605,CReceber!$D445,Mai!$L$5:$L$605,"Não Pago")</f>
        <v>0</v>
      </c>
      <c r="J445" s="49">
        <f>SUMIFS(Jun!$J$5:$J$605,Jun!$V$5:$V$605,"Receita",Jun!$G$5:$G$605,CReceber!$D445,Jun!$L$5:$L$605,"Não Pago")</f>
        <v>0</v>
      </c>
      <c r="K445" s="49">
        <f>SUMIFS(Jul!$J$5:$J$605,Jul!$V$5:$V$605,"Receita",Jul!$G$5:$G$605,CReceber!$D445,Jul!$L$5:$L$605,"Não Pago")</f>
        <v>0</v>
      </c>
      <c r="L445" s="49">
        <f>SUMIFS(Ago!$J$5:$J$596,Ago!$V$5:$V$596,"Receita",Ago!$G$5:$G$596,CReceber!$D445,Ago!$L$5:$L$596,"Não Pago")</f>
        <v>0</v>
      </c>
      <c r="M445" s="49">
        <f>SUMIFS(Set!$J$5:$J$605,Set!$V$5:$V$605,"Receita",Set!$G$5:$G$605,CReceber!$D445,Set!$L$5:$L$605,"Não Pago")</f>
        <v>0</v>
      </c>
      <c r="N445" s="49">
        <f>SUMIFS(Out!$J$5:$J$605,Out!$V$5:$V$605,"Receita",Out!$G$5:$G$605,CReceber!$D445,Out!$L$5:$L$605,"Não Pago")</f>
        <v>0</v>
      </c>
      <c r="O445" s="49">
        <f>SUMIFS(Nov!$J$5:$J$605,Nov!$V$5:$V$605,"Receita",Nov!$G$5:$G$605,CReceber!$D445,Nov!$L$5:$L$605,"Não Pago")</f>
        <v>0</v>
      </c>
      <c r="P445" s="49">
        <f>SUMIFS(Dez!$J$5:$J$605,Dez!$V$5:$V$605,"Receita",Dez!$G$5:$G$605,CReceber!$D445,Dez!$L$5:$L$605,"Não Pago")</f>
        <v>0</v>
      </c>
      <c r="Q445" s="46">
        <f t="shared" si="25"/>
        <v>0</v>
      </c>
    </row>
    <row r="446" spans="3:17" ht="25.5" customHeight="1" thickTop="1" thickBot="1" x14ac:dyDescent="0.3">
      <c r="C446" s="34">
        <f>'PC Receitas'!O138</f>
        <v>0</v>
      </c>
      <c r="D446" s="35" t="e">
        <f>VLOOKUP(C446,'PC Receitas'!$K$4:$L$105,2,FALSE)</f>
        <v>#N/A</v>
      </c>
      <c r="E446" s="49">
        <f>SUMIFS(Jan!$J$5:$J$586,Jan!$V$5:$V$586,"Receita",Jan!$G$5:$G$586,CReceber!$D446,Jan!$L$5:$L$586,"Não Pago")</f>
        <v>0</v>
      </c>
      <c r="F446" s="49">
        <f>SUMIFS(Fev!$J$5:$J$605,Fev!$V$5:$V$605,"Receita",Fev!$G$5:$G$605,CReceber!$D446,Fev!$L$5:$L$605,"Não Pago")</f>
        <v>0</v>
      </c>
      <c r="G446" s="49">
        <f>SUMIFS(Mar!$J$5:$J$605,Mar!$V$5:$V$605,"Receita",Mar!$G$5:$G$605,CReceber!$D441,Mar!$L$5:$L$605,"Não Pago")</f>
        <v>0</v>
      </c>
      <c r="H446" s="49">
        <f>SUMIFS(Abr!$J$5:$J$605,Abr!$V$5:$V$605,"Receita",Abr!$G$5:$G$605,CReceber!$D446,Abr!$L$5:$L$605,"Não Pago")</f>
        <v>0</v>
      </c>
      <c r="I446" s="49">
        <f>SUMIFS(Mai!$J$5:$J$605,Mai!$V$5:$V$605,"Receita",Mai!$G$5:$G$605,CReceber!$D446,Mai!$L$5:$L$605,"Não Pago")</f>
        <v>0</v>
      </c>
      <c r="J446" s="49">
        <f>SUMIFS(Jun!$J$5:$J$605,Jun!$V$5:$V$605,"Receita",Jun!$G$5:$G$605,CReceber!$D446,Jun!$L$5:$L$605,"Não Pago")</f>
        <v>0</v>
      </c>
      <c r="K446" s="49">
        <f>SUMIFS(Jul!$J$5:$J$605,Jul!$V$5:$V$605,"Receita",Jul!$G$5:$G$605,CReceber!$D446,Jul!$L$5:$L$605,"Não Pago")</f>
        <v>0</v>
      </c>
      <c r="L446" s="49">
        <f>SUMIFS(Ago!$J$5:$J$596,Ago!$V$5:$V$596,"Receita",Ago!$G$5:$G$596,CReceber!$D446,Ago!$L$5:$L$596,"Não Pago")</f>
        <v>0</v>
      </c>
      <c r="M446" s="49">
        <f>SUMIFS(Set!$J$5:$J$605,Set!$V$5:$V$605,"Receita",Set!$G$5:$G$605,CReceber!$D446,Set!$L$5:$L$605,"Não Pago")</f>
        <v>0</v>
      </c>
      <c r="N446" s="49">
        <f>SUMIFS(Out!$J$5:$J$605,Out!$V$5:$V$605,"Receita",Out!$G$5:$G$605,CReceber!$D446,Out!$L$5:$L$605,"Não Pago")</f>
        <v>0</v>
      </c>
      <c r="O446" s="49">
        <f>SUMIFS(Nov!$J$5:$J$605,Nov!$V$5:$V$605,"Receita",Nov!$G$5:$G$605,CReceber!$D446,Nov!$L$5:$L$605,"Não Pago")</f>
        <v>0</v>
      </c>
      <c r="P446" s="49">
        <f>SUMIFS(Dez!$J$5:$J$605,Dez!$V$5:$V$605,"Receita",Dez!$G$5:$G$605,CReceber!$D446,Dez!$L$5:$L$605,"Não Pago")</f>
        <v>0</v>
      </c>
      <c r="Q446" s="46">
        <f t="shared" si="25"/>
        <v>0</v>
      </c>
    </row>
    <row r="447" spans="3:17" ht="25.5" customHeight="1" thickTop="1" thickBot="1" x14ac:dyDescent="0.3">
      <c r="C447" s="34">
        <f>'PC Receitas'!O139</f>
        <v>0</v>
      </c>
      <c r="D447" s="35" t="e">
        <f>VLOOKUP(C447,'PC Receitas'!$K$4:$L$105,2,FALSE)</f>
        <v>#N/A</v>
      </c>
      <c r="E447" s="49">
        <f>SUMIFS(Jan!$J$5:$J$586,Jan!$V$5:$V$586,"Receita",Jan!$G$5:$G$586,CReceber!$D447,Jan!$L$5:$L$586,"Não Pago")</f>
        <v>0</v>
      </c>
      <c r="F447" s="49">
        <f>SUMIFS(Fev!$J$5:$J$605,Fev!$V$5:$V$605,"Receita",Fev!$G$5:$G$605,CReceber!$D447,Fev!$L$5:$L$605,"Não Pago")</f>
        <v>0</v>
      </c>
      <c r="G447" s="49">
        <f>SUMIFS(Mar!$J$5:$J$605,Mar!$V$5:$V$605,"Receita",Mar!$G$5:$G$605,CReceber!$D442,Mar!$L$5:$L$605,"Não Pago")</f>
        <v>0</v>
      </c>
      <c r="H447" s="49">
        <f>SUMIFS(Abr!$J$5:$J$605,Abr!$V$5:$V$605,"Receita",Abr!$G$5:$G$605,CReceber!$D447,Abr!$L$5:$L$605,"Não Pago")</f>
        <v>0</v>
      </c>
      <c r="I447" s="49">
        <f>SUMIFS(Mai!$J$5:$J$605,Mai!$V$5:$V$605,"Receita",Mai!$G$5:$G$605,CReceber!$D447,Mai!$L$5:$L$605,"Não Pago")</f>
        <v>0</v>
      </c>
      <c r="J447" s="49">
        <f>SUMIFS(Jun!$J$5:$J$605,Jun!$V$5:$V$605,"Receita",Jun!$G$5:$G$605,CReceber!$D447,Jun!$L$5:$L$605,"Não Pago")</f>
        <v>0</v>
      </c>
      <c r="K447" s="49">
        <f>SUMIFS(Jul!$J$5:$J$605,Jul!$V$5:$V$605,"Receita",Jul!$G$5:$G$605,CReceber!$D447,Jul!$L$5:$L$605,"Não Pago")</f>
        <v>0</v>
      </c>
      <c r="L447" s="49">
        <f>SUMIFS(Ago!$J$5:$J$596,Ago!$V$5:$V$596,"Receita",Ago!$G$5:$G$596,CReceber!$D447,Ago!$L$5:$L$596,"Não Pago")</f>
        <v>0</v>
      </c>
      <c r="M447" s="49">
        <f>SUMIFS(Set!$J$5:$J$605,Set!$V$5:$V$605,"Receita",Set!$G$5:$G$605,CReceber!$D447,Set!$L$5:$L$605,"Não Pago")</f>
        <v>0</v>
      </c>
      <c r="N447" s="49">
        <f>SUMIFS(Out!$J$5:$J$605,Out!$V$5:$V$605,"Receita",Out!$G$5:$G$605,CReceber!$D447,Out!$L$5:$L$605,"Não Pago")</f>
        <v>0</v>
      </c>
      <c r="O447" s="49">
        <f>SUMIFS(Nov!$J$5:$J$605,Nov!$V$5:$V$605,"Receita",Nov!$G$5:$G$605,CReceber!$D447,Nov!$L$5:$L$605,"Não Pago")</f>
        <v>0</v>
      </c>
      <c r="P447" s="49">
        <f>SUMIFS(Dez!$J$5:$J$605,Dez!$V$5:$V$605,"Receita",Dez!$G$5:$G$605,CReceber!$D447,Dez!$L$5:$L$605,"Não Pago")</f>
        <v>0</v>
      </c>
      <c r="Q447" s="46">
        <f t="shared" si="25"/>
        <v>0</v>
      </c>
    </row>
    <row r="448" spans="3:17" ht="25.5" customHeight="1" thickTop="1" thickBot="1" x14ac:dyDescent="0.3">
      <c r="C448" s="34">
        <f>'PC Receitas'!O140</f>
        <v>0</v>
      </c>
      <c r="D448" s="35" t="e">
        <f>VLOOKUP(C448,'PC Receitas'!$K$4:$L$105,2,FALSE)</f>
        <v>#N/A</v>
      </c>
      <c r="E448" s="49">
        <f>SUMIFS(Jan!$J$5:$J$586,Jan!$V$5:$V$586,"Receita",Jan!$G$5:$G$586,CReceber!$D448,Jan!$L$5:$L$586,"Não Pago")</f>
        <v>0</v>
      </c>
      <c r="F448" s="49">
        <f>SUMIFS(Fev!$J$5:$J$605,Fev!$V$5:$V$605,"Receita",Fev!$G$5:$G$605,CReceber!$D448,Fev!$L$5:$L$605,"Não Pago")</f>
        <v>0</v>
      </c>
      <c r="G448" s="49">
        <f>SUMIFS(Mar!$J$5:$J$605,Mar!$V$5:$V$605,"Receita",Mar!$G$5:$G$605,CReceber!$D443,Mar!$L$5:$L$605,"Não Pago")</f>
        <v>0</v>
      </c>
      <c r="H448" s="49">
        <f>SUMIFS(Abr!$J$5:$J$605,Abr!$V$5:$V$605,"Receita",Abr!$G$5:$G$605,CReceber!$D448,Abr!$L$5:$L$605,"Não Pago")</f>
        <v>0</v>
      </c>
      <c r="I448" s="49">
        <f>SUMIFS(Mai!$J$5:$J$605,Mai!$V$5:$V$605,"Receita",Mai!$G$5:$G$605,CReceber!$D448,Mai!$L$5:$L$605,"Não Pago")</f>
        <v>0</v>
      </c>
      <c r="J448" s="49">
        <f>SUMIFS(Jun!$J$5:$J$605,Jun!$V$5:$V$605,"Receita",Jun!$G$5:$G$605,CReceber!$D448,Jun!$L$5:$L$605,"Não Pago")</f>
        <v>0</v>
      </c>
      <c r="K448" s="49">
        <f>SUMIFS(Jul!$J$5:$J$605,Jul!$V$5:$V$605,"Receita",Jul!$G$5:$G$605,CReceber!$D448,Jul!$L$5:$L$605,"Não Pago")</f>
        <v>0</v>
      </c>
      <c r="L448" s="49">
        <f>SUMIFS(Ago!$J$5:$J$596,Ago!$V$5:$V$596,"Receita",Ago!$G$5:$G$596,CReceber!$D448,Ago!$L$5:$L$596,"Não Pago")</f>
        <v>0</v>
      </c>
      <c r="M448" s="49">
        <f>SUMIFS(Set!$J$5:$J$605,Set!$V$5:$V$605,"Receita",Set!$G$5:$G$605,CReceber!$D448,Set!$L$5:$L$605,"Não Pago")</f>
        <v>0</v>
      </c>
      <c r="N448" s="49">
        <f>SUMIFS(Out!$J$5:$J$605,Out!$V$5:$V$605,"Receita",Out!$G$5:$G$605,CReceber!$D448,Out!$L$5:$L$605,"Não Pago")</f>
        <v>0</v>
      </c>
      <c r="O448" s="49">
        <f>SUMIFS(Nov!$J$5:$J$605,Nov!$V$5:$V$605,"Receita",Nov!$G$5:$G$605,CReceber!$D448,Nov!$L$5:$L$605,"Não Pago")</f>
        <v>0</v>
      </c>
      <c r="P448" s="49">
        <f>SUMIFS(Dez!$J$5:$J$605,Dez!$V$5:$V$605,"Receita",Dez!$G$5:$G$605,CReceber!$D448,Dez!$L$5:$L$605,"Não Pago")</f>
        <v>0</v>
      </c>
      <c r="Q448" s="46">
        <f t="shared" si="25"/>
        <v>0</v>
      </c>
    </row>
    <row r="449" spans="3:17" ht="25.5" customHeight="1" thickTop="1" thickBot="1" x14ac:dyDescent="0.3">
      <c r="C449" s="34">
        <f>'PC Receitas'!O141</f>
        <v>0</v>
      </c>
      <c r="D449" s="35" t="e">
        <f>VLOOKUP(C449,'PC Receitas'!$K$4:$L$105,2,FALSE)</f>
        <v>#N/A</v>
      </c>
      <c r="E449" s="49">
        <f>SUMIFS(Jan!$J$5:$J$586,Jan!$V$5:$V$586,"Receita",Jan!$G$5:$G$586,CReceber!$D449,Jan!$L$5:$L$586,"Não Pago")</f>
        <v>0</v>
      </c>
      <c r="F449" s="49">
        <f>SUMIFS(Fev!$J$5:$J$605,Fev!$V$5:$V$605,"Receita",Fev!$G$5:$G$605,CReceber!$D449,Fev!$L$5:$L$605,"Não Pago")</f>
        <v>0</v>
      </c>
      <c r="G449" s="49">
        <f>SUMIFS(Mar!$J$5:$J$605,Mar!$V$5:$V$605,"Receita",Mar!$G$5:$G$605,CReceber!$D444,Mar!$L$5:$L$605,"Não Pago")</f>
        <v>0</v>
      </c>
      <c r="H449" s="49">
        <f>SUMIFS(Abr!$J$5:$J$605,Abr!$V$5:$V$605,"Receita",Abr!$G$5:$G$605,CReceber!$D449,Abr!$L$5:$L$605,"Não Pago")</f>
        <v>0</v>
      </c>
      <c r="I449" s="49">
        <f>SUMIFS(Mai!$J$5:$J$605,Mai!$V$5:$V$605,"Receita",Mai!$G$5:$G$605,CReceber!$D449,Mai!$L$5:$L$605,"Não Pago")</f>
        <v>0</v>
      </c>
      <c r="J449" s="49">
        <f>SUMIFS(Jun!$J$5:$J$605,Jun!$V$5:$V$605,"Receita",Jun!$G$5:$G$605,CReceber!$D449,Jun!$L$5:$L$605,"Não Pago")</f>
        <v>0</v>
      </c>
      <c r="K449" s="49">
        <f>SUMIFS(Jul!$J$5:$J$605,Jul!$V$5:$V$605,"Receita",Jul!$G$5:$G$605,CReceber!$D449,Jul!$L$5:$L$605,"Não Pago")</f>
        <v>0</v>
      </c>
      <c r="L449" s="49">
        <f>SUMIFS(Ago!$J$5:$J$596,Ago!$V$5:$V$596,"Receita",Ago!$G$5:$G$596,CReceber!$D449,Ago!$L$5:$L$596,"Não Pago")</f>
        <v>0</v>
      </c>
      <c r="M449" s="49">
        <f>SUMIFS(Set!$J$5:$J$605,Set!$V$5:$V$605,"Receita",Set!$G$5:$G$605,CReceber!$D449,Set!$L$5:$L$605,"Não Pago")</f>
        <v>0</v>
      </c>
      <c r="N449" s="49">
        <f>SUMIFS(Out!$J$5:$J$605,Out!$V$5:$V$605,"Receita",Out!$G$5:$G$605,CReceber!$D449,Out!$L$5:$L$605,"Não Pago")</f>
        <v>0</v>
      </c>
      <c r="O449" s="49">
        <f>SUMIFS(Nov!$J$5:$J$605,Nov!$V$5:$V$605,"Receita",Nov!$G$5:$G$605,CReceber!$D449,Nov!$L$5:$L$605,"Não Pago")</f>
        <v>0</v>
      </c>
      <c r="P449" s="49">
        <f>SUMIFS(Dez!$J$5:$J$605,Dez!$V$5:$V$605,"Receita",Dez!$G$5:$G$605,CReceber!$D449,Dez!$L$5:$L$605,"Não Pago")</f>
        <v>0</v>
      </c>
      <c r="Q449" s="46">
        <f t="shared" si="25"/>
        <v>0</v>
      </c>
    </row>
    <row r="450" spans="3:17" ht="25.5" customHeight="1" thickTop="1" thickBot="1" x14ac:dyDescent="0.3">
      <c r="C450" s="34">
        <f>'PC Receitas'!O142</f>
        <v>0</v>
      </c>
      <c r="D450" s="35" t="e">
        <f>VLOOKUP(C450,'PC Receitas'!$K$4:$L$105,2,FALSE)</f>
        <v>#N/A</v>
      </c>
      <c r="E450" s="49">
        <f>SUMIFS(Jan!$J$5:$J$586,Jan!$V$5:$V$586,"Receita",Jan!$G$5:$G$586,CReceber!$D450,Jan!$L$5:$L$586,"Não Pago")</f>
        <v>0</v>
      </c>
      <c r="F450" s="49">
        <f>SUMIFS(Fev!$J$5:$J$605,Fev!$V$5:$V$605,"Receita",Fev!$G$5:$G$605,CReceber!$D450,Fev!$L$5:$L$605,"Não Pago")</f>
        <v>0</v>
      </c>
      <c r="G450" s="49">
        <f>SUMIFS(Mar!$J$5:$J$605,Mar!$V$5:$V$605,"Receita",Mar!$G$5:$G$605,CReceber!$D445,Mar!$L$5:$L$605,"Não Pago")</f>
        <v>0</v>
      </c>
      <c r="H450" s="49">
        <f>SUMIFS(Abr!$J$5:$J$605,Abr!$V$5:$V$605,"Receita",Abr!$G$5:$G$605,CReceber!$D450,Abr!$L$5:$L$605,"Não Pago")</f>
        <v>0</v>
      </c>
      <c r="I450" s="49">
        <f>SUMIFS(Mai!$J$5:$J$605,Mai!$V$5:$V$605,"Receita",Mai!$G$5:$G$605,CReceber!$D450,Mai!$L$5:$L$605,"Não Pago")</f>
        <v>0</v>
      </c>
      <c r="J450" s="49">
        <f>SUMIFS(Jun!$J$5:$J$605,Jun!$V$5:$V$605,"Receita",Jun!$G$5:$G$605,CReceber!$D450,Jun!$L$5:$L$605,"Não Pago")</f>
        <v>0</v>
      </c>
      <c r="K450" s="49">
        <f>SUMIFS(Jul!$J$5:$J$605,Jul!$V$5:$V$605,"Receita",Jul!$G$5:$G$605,CReceber!$D450,Jul!$L$5:$L$605,"Não Pago")</f>
        <v>0</v>
      </c>
      <c r="L450" s="49">
        <f>SUMIFS(Ago!$J$5:$J$596,Ago!$V$5:$V$596,"Receita",Ago!$G$5:$G$596,CReceber!$D450,Ago!$L$5:$L$596,"Não Pago")</f>
        <v>0</v>
      </c>
      <c r="M450" s="49">
        <f>SUMIFS(Set!$J$5:$J$605,Set!$V$5:$V$605,"Receita",Set!$G$5:$G$605,CReceber!$D450,Set!$L$5:$L$605,"Não Pago")</f>
        <v>0</v>
      </c>
      <c r="N450" s="49">
        <f>SUMIFS(Out!$J$5:$J$605,Out!$V$5:$V$605,"Receita",Out!$G$5:$G$605,CReceber!$D450,Out!$L$5:$L$605,"Não Pago")</f>
        <v>0</v>
      </c>
      <c r="O450" s="49">
        <f>SUMIFS(Nov!$J$5:$J$605,Nov!$V$5:$V$605,"Receita",Nov!$G$5:$G$605,CReceber!$D450,Nov!$L$5:$L$605,"Não Pago")</f>
        <v>0</v>
      </c>
      <c r="P450" s="49">
        <f>SUMIFS(Dez!$J$5:$J$605,Dez!$V$5:$V$605,"Receita",Dez!$G$5:$G$605,CReceber!$D450,Dez!$L$5:$L$605,"Não Pago")</f>
        <v>0</v>
      </c>
      <c r="Q450" s="46">
        <f t="shared" si="25"/>
        <v>0</v>
      </c>
    </row>
    <row r="451" spans="3:17" ht="25.5" customHeight="1" thickTop="1" thickBot="1" x14ac:dyDescent="0.3">
      <c r="C451" s="34">
        <f>'PC Receitas'!O143</f>
        <v>0</v>
      </c>
      <c r="D451" s="35" t="e">
        <f>VLOOKUP(C451,'PC Receitas'!$K$4:$L$105,2,FALSE)</f>
        <v>#N/A</v>
      </c>
      <c r="E451" s="49">
        <f>SUMIFS(Jan!$J$5:$J$586,Jan!$V$5:$V$586,"Receita",Jan!$G$5:$G$586,CReceber!$D451,Jan!$L$5:$L$586,"Não Pago")</f>
        <v>0</v>
      </c>
      <c r="F451" s="49">
        <f>SUMIFS(Fev!$J$5:$J$605,Fev!$V$5:$V$605,"Receita",Fev!$G$5:$G$605,CReceber!$D451,Fev!$L$5:$L$605,"Não Pago")</f>
        <v>0</v>
      </c>
      <c r="G451" s="49">
        <f>SUMIFS(Mar!$J$5:$J$605,Mar!$V$5:$V$605,"Receita",Mar!$G$5:$G$605,CReceber!$D446,Mar!$L$5:$L$605,"Não Pago")</f>
        <v>0</v>
      </c>
      <c r="H451" s="49">
        <f>SUMIFS(Abr!$J$5:$J$605,Abr!$V$5:$V$605,"Receita",Abr!$G$5:$G$605,CReceber!$D451,Abr!$L$5:$L$605,"Não Pago")</f>
        <v>0</v>
      </c>
      <c r="I451" s="49">
        <f>SUMIFS(Mai!$J$5:$J$605,Mai!$V$5:$V$605,"Receita",Mai!$G$5:$G$605,CReceber!$D451,Mai!$L$5:$L$605,"Não Pago")</f>
        <v>0</v>
      </c>
      <c r="J451" s="49">
        <f>SUMIFS(Jun!$J$5:$J$605,Jun!$V$5:$V$605,"Receita",Jun!$G$5:$G$605,CReceber!$D451,Jun!$L$5:$L$605,"Não Pago")</f>
        <v>0</v>
      </c>
      <c r="K451" s="49">
        <f>SUMIFS(Jul!$J$5:$J$605,Jul!$V$5:$V$605,"Receita",Jul!$G$5:$G$605,CReceber!$D451,Jul!$L$5:$L$605,"Não Pago")</f>
        <v>0</v>
      </c>
      <c r="L451" s="49">
        <f>SUMIFS(Ago!$J$5:$J$596,Ago!$V$5:$V$596,"Receita",Ago!$G$5:$G$596,CReceber!$D451,Ago!$L$5:$L$596,"Não Pago")</f>
        <v>0</v>
      </c>
      <c r="M451" s="49">
        <f>SUMIFS(Set!$J$5:$J$605,Set!$V$5:$V$605,"Receita",Set!$G$5:$G$605,CReceber!$D451,Set!$L$5:$L$605,"Não Pago")</f>
        <v>0</v>
      </c>
      <c r="N451" s="49">
        <f>SUMIFS(Out!$J$5:$J$605,Out!$V$5:$V$605,"Receita",Out!$G$5:$G$605,CReceber!$D451,Out!$L$5:$L$605,"Não Pago")</f>
        <v>0</v>
      </c>
      <c r="O451" s="49">
        <f>SUMIFS(Nov!$J$5:$J$605,Nov!$V$5:$V$605,"Receita",Nov!$G$5:$G$605,CReceber!$D451,Nov!$L$5:$L$605,"Não Pago")</f>
        <v>0</v>
      </c>
      <c r="P451" s="49">
        <f>SUMIFS(Dez!$J$5:$J$605,Dez!$V$5:$V$605,"Receita",Dez!$G$5:$G$605,CReceber!$D451,Dez!$L$5:$L$605,"Não Pago")</f>
        <v>0</v>
      </c>
      <c r="Q451" s="46">
        <f t="shared" si="25"/>
        <v>0</v>
      </c>
    </row>
    <row r="452" spans="3:17" ht="25.5" customHeight="1" thickTop="1" thickBot="1" x14ac:dyDescent="0.3">
      <c r="C452" s="34">
        <f>'PC Receitas'!O144</f>
        <v>0</v>
      </c>
      <c r="D452" s="35" t="e">
        <f>VLOOKUP(C452,'PC Receitas'!$K$4:$L$105,2,FALSE)</f>
        <v>#N/A</v>
      </c>
      <c r="E452" s="49">
        <f>SUMIFS(Jan!$J$5:$J$586,Jan!$V$5:$V$586,"Receita",Jan!$G$5:$G$586,CReceber!$D452,Jan!$L$5:$L$586,"Não Pago")</f>
        <v>0</v>
      </c>
      <c r="F452" s="49">
        <f>SUMIFS(Fev!$J$5:$J$605,Fev!$V$5:$V$605,"Receita",Fev!$G$5:$G$605,CReceber!$D452,Fev!$L$5:$L$605,"Não Pago")</f>
        <v>0</v>
      </c>
      <c r="G452" s="49">
        <f>SUMIFS(Mar!$J$5:$J$605,Mar!$V$5:$V$605,"Receita",Mar!$G$5:$G$605,CReceber!$D447,Mar!$L$5:$L$605,"Não Pago")</f>
        <v>0</v>
      </c>
      <c r="H452" s="49">
        <f>SUMIFS(Abr!$J$5:$J$605,Abr!$V$5:$V$605,"Receita",Abr!$G$5:$G$605,CReceber!$D452,Abr!$L$5:$L$605,"Não Pago")</f>
        <v>0</v>
      </c>
      <c r="I452" s="49">
        <f>SUMIFS(Mai!$J$5:$J$605,Mai!$V$5:$V$605,"Receita",Mai!$G$5:$G$605,CReceber!$D452,Mai!$L$5:$L$605,"Não Pago")</f>
        <v>0</v>
      </c>
      <c r="J452" s="49">
        <f>SUMIFS(Jun!$J$5:$J$605,Jun!$V$5:$V$605,"Receita",Jun!$G$5:$G$605,CReceber!$D452,Jun!$L$5:$L$605,"Não Pago")</f>
        <v>0</v>
      </c>
      <c r="K452" s="49">
        <f>SUMIFS(Jul!$J$5:$J$605,Jul!$V$5:$V$605,"Receita",Jul!$G$5:$G$605,CReceber!$D452,Jul!$L$5:$L$605,"Não Pago")</f>
        <v>0</v>
      </c>
      <c r="L452" s="49">
        <f>SUMIFS(Ago!$J$5:$J$596,Ago!$V$5:$V$596,"Receita",Ago!$G$5:$G$596,CReceber!$D452,Ago!$L$5:$L$596,"Não Pago")</f>
        <v>0</v>
      </c>
      <c r="M452" s="49">
        <f>SUMIFS(Set!$J$5:$J$605,Set!$V$5:$V$605,"Receita",Set!$G$5:$G$605,CReceber!$D452,Set!$L$5:$L$605,"Não Pago")</f>
        <v>0</v>
      </c>
      <c r="N452" s="49">
        <f>SUMIFS(Out!$J$5:$J$605,Out!$V$5:$V$605,"Receita",Out!$G$5:$G$605,CReceber!$D452,Out!$L$5:$L$605,"Não Pago")</f>
        <v>0</v>
      </c>
      <c r="O452" s="49">
        <f>SUMIFS(Nov!$J$5:$J$605,Nov!$V$5:$V$605,"Receita",Nov!$G$5:$G$605,CReceber!$D452,Nov!$L$5:$L$605,"Não Pago")</f>
        <v>0</v>
      </c>
      <c r="P452" s="49">
        <f>SUMIFS(Dez!$J$5:$J$605,Dez!$V$5:$V$605,"Receita",Dez!$G$5:$G$605,CReceber!$D452,Dez!$L$5:$L$605,"Não Pago")</f>
        <v>0</v>
      </c>
      <c r="Q452" s="46">
        <f t="shared" si="25"/>
        <v>0</v>
      </c>
    </row>
    <row r="453" spans="3:17" ht="25.5" customHeight="1" thickTop="1" thickBot="1" x14ac:dyDescent="0.3">
      <c r="C453" s="34">
        <f>'PC Receitas'!O145</f>
        <v>0</v>
      </c>
      <c r="D453" s="35" t="e">
        <f>VLOOKUP(C453,'PC Receitas'!$K$4:$L$105,2,FALSE)</f>
        <v>#N/A</v>
      </c>
      <c r="E453" s="49">
        <f>SUMIFS(Jan!$J$5:$J$586,Jan!$V$5:$V$586,"Receita",Jan!$G$5:$G$586,CReceber!$D453,Jan!$L$5:$L$586,"Não Pago")</f>
        <v>0</v>
      </c>
      <c r="F453" s="49">
        <f>SUMIFS(Fev!$J$5:$J$605,Fev!$V$5:$V$605,"Receita",Fev!$G$5:$G$605,CReceber!$D453,Fev!$L$5:$L$605,"Não Pago")</f>
        <v>0</v>
      </c>
      <c r="G453" s="49">
        <f>SUMIFS(Mar!$J$5:$J$605,Mar!$V$5:$V$605,"Receita",Mar!$G$5:$G$605,CReceber!$D448,Mar!$L$5:$L$605,"Não Pago")</f>
        <v>0</v>
      </c>
      <c r="H453" s="49">
        <f>SUMIFS(Abr!$J$5:$J$605,Abr!$V$5:$V$605,"Receita",Abr!$G$5:$G$605,CReceber!$D453,Abr!$L$5:$L$605,"Não Pago")</f>
        <v>0</v>
      </c>
      <c r="I453" s="49">
        <f>SUMIFS(Mai!$J$5:$J$605,Mai!$V$5:$V$605,"Receita",Mai!$G$5:$G$605,CReceber!$D453,Mai!$L$5:$L$605,"Não Pago")</f>
        <v>0</v>
      </c>
      <c r="J453" s="49">
        <f>SUMIFS(Jun!$J$5:$J$605,Jun!$V$5:$V$605,"Receita",Jun!$G$5:$G$605,CReceber!$D453,Jun!$L$5:$L$605,"Não Pago")</f>
        <v>0</v>
      </c>
      <c r="K453" s="49">
        <f>SUMIFS(Jul!$J$5:$J$605,Jul!$V$5:$V$605,"Receita",Jul!$G$5:$G$605,CReceber!$D453,Jul!$L$5:$L$605,"Não Pago")</f>
        <v>0</v>
      </c>
      <c r="L453" s="49">
        <f>SUMIFS(Ago!$J$5:$J$596,Ago!$V$5:$V$596,"Receita",Ago!$G$5:$G$596,CReceber!$D453,Ago!$L$5:$L$596,"Não Pago")</f>
        <v>0</v>
      </c>
      <c r="M453" s="49">
        <f>SUMIFS(Set!$J$5:$J$605,Set!$V$5:$V$605,"Receita",Set!$G$5:$G$605,CReceber!$D453,Set!$L$5:$L$605,"Não Pago")</f>
        <v>0</v>
      </c>
      <c r="N453" s="49">
        <f>SUMIFS(Out!$J$5:$J$605,Out!$V$5:$V$605,"Receita",Out!$G$5:$G$605,CReceber!$D453,Out!$L$5:$L$605,"Não Pago")</f>
        <v>0</v>
      </c>
      <c r="O453" s="49">
        <f>SUMIFS(Nov!$J$5:$J$605,Nov!$V$5:$V$605,"Receita",Nov!$G$5:$G$605,CReceber!$D453,Nov!$L$5:$L$605,"Não Pago")</f>
        <v>0</v>
      </c>
      <c r="P453" s="49">
        <f>SUMIFS(Dez!$J$5:$J$605,Dez!$V$5:$V$605,"Receita",Dez!$G$5:$G$605,CReceber!$D453,Dez!$L$5:$L$605,"Não Pago")</f>
        <v>0</v>
      </c>
      <c r="Q453" s="46">
        <f t="shared" si="25"/>
        <v>0</v>
      </c>
    </row>
    <row r="454" spans="3:17" ht="25.5" customHeight="1" thickTop="1" thickBot="1" x14ac:dyDescent="0.3">
      <c r="C454" s="34">
        <f>'PC Receitas'!O146</f>
        <v>0</v>
      </c>
      <c r="D454" s="35" t="e">
        <f>VLOOKUP(C454,'PC Receitas'!$K$4:$L$105,2,FALSE)</f>
        <v>#N/A</v>
      </c>
      <c r="E454" s="49">
        <f>SUMIFS(Jan!$J$5:$J$586,Jan!$V$5:$V$586,"Receita",Jan!$G$5:$G$586,CReceber!$D454,Jan!$L$5:$L$586,"Não Pago")</f>
        <v>0</v>
      </c>
      <c r="F454" s="49">
        <f>SUMIFS(Fev!$J$5:$J$605,Fev!$V$5:$V$605,"Receita",Fev!$G$5:$G$605,CReceber!$D454,Fev!$L$5:$L$605,"Não Pago")</f>
        <v>0</v>
      </c>
      <c r="G454" s="49">
        <f>SUMIFS(Mar!$J$5:$J$605,Mar!$V$5:$V$605,"Receita",Mar!$G$5:$G$605,CReceber!$D449,Mar!$L$5:$L$605,"Não Pago")</f>
        <v>0</v>
      </c>
      <c r="H454" s="49">
        <f>SUMIFS(Abr!$J$5:$J$605,Abr!$V$5:$V$605,"Receita",Abr!$G$5:$G$605,CReceber!$D454,Abr!$L$5:$L$605,"Não Pago")</f>
        <v>0</v>
      </c>
      <c r="I454" s="49">
        <f>SUMIFS(Mai!$J$5:$J$605,Mai!$V$5:$V$605,"Receita",Mai!$G$5:$G$605,CReceber!$D454,Mai!$L$5:$L$605,"Não Pago")</f>
        <v>0</v>
      </c>
      <c r="J454" s="49">
        <f>SUMIFS(Jun!$J$5:$J$605,Jun!$V$5:$V$605,"Receita",Jun!$G$5:$G$605,CReceber!$D454,Jun!$L$5:$L$605,"Não Pago")</f>
        <v>0</v>
      </c>
      <c r="K454" s="49">
        <f>SUMIFS(Jul!$J$5:$J$605,Jul!$V$5:$V$605,"Receita",Jul!$G$5:$G$605,CReceber!$D454,Jul!$L$5:$L$605,"Não Pago")</f>
        <v>0</v>
      </c>
      <c r="L454" s="49">
        <f>SUMIFS(Ago!$J$5:$J$596,Ago!$V$5:$V$596,"Receita",Ago!$G$5:$G$596,CReceber!$D454,Ago!$L$5:$L$596,"Não Pago")</f>
        <v>0</v>
      </c>
      <c r="M454" s="49">
        <f>SUMIFS(Set!$J$5:$J$605,Set!$V$5:$V$605,"Receita",Set!$G$5:$G$605,CReceber!$D454,Set!$L$5:$L$605,"Não Pago")</f>
        <v>0</v>
      </c>
      <c r="N454" s="49">
        <f>SUMIFS(Out!$J$5:$J$605,Out!$V$5:$V$605,"Receita",Out!$G$5:$G$605,CReceber!$D454,Out!$L$5:$L$605,"Não Pago")</f>
        <v>0</v>
      </c>
      <c r="O454" s="49">
        <f>SUMIFS(Nov!$J$5:$J$605,Nov!$V$5:$V$605,"Receita",Nov!$G$5:$G$605,CReceber!$D454,Nov!$L$5:$L$605,"Não Pago")</f>
        <v>0</v>
      </c>
      <c r="P454" s="49">
        <f>SUMIFS(Dez!$J$5:$J$605,Dez!$V$5:$V$605,"Receita",Dez!$G$5:$G$605,CReceber!$D454,Dez!$L$5:$L$605,"Não Pago")</f>
        <v>0</v>
      </c>
      <c r="Q454" s="46">
        <f t="shared" si="25"/>
        <v>0</v>
      </c>
    </row>
    <row r="455" spans="3:17" ht="25.5" customHeight="1" thickTop="1" thickBot="1" x14ac:dyDescent="0.3">
      <c r="C455" s="34">
        <f>'PC Receitas'!O147</f>
        <v>0</v>
      </c>
      <c r="D455" s="35" t="e">
        <f>VLOOKUP(C455,'PC Receitas'!$K$4:$L$105,2,FALSE)</f>
        <v>#N/A</v>
      </c>
      <c r="E455" s="49">
        <f>SUMIFS(Jan!$J$5:$J$586,Jan!$V$5:$V$586,"Receita",Jan!$G$5:$G$586,CReceber!$D455,Jan!$L$5:$L$586,"Não Pago")</f>
        <v>0</v>
      </c>
      <c r="F455" s="49">
        <f>SUMIFS(Fev!$J$5:$J$605,Fev!$V$5:$V$605,"Receita",Fev!$G$5:$G$605,CReceber!$D455,Fev!$L$5:$L$605,"Não Pago")</f>
        <v>0</v>
      </c>
      <c r="G455" s="49">
        <f>SUMIFS(Mar!$J$5:$J$605,Mar!$V$5:$V$605,"Receita",Mar!$G$5:$G$605,CReceber!$D450,Mar!$L$5:$L$605,"Não Pago")</f>
        <v>0</v>
      </c>
      <c r="H455" s="49">
        <f>SUMIFS(Abr!$J$5:$J$605,Abr!$V$5:$V$605,"Receita",Abr!$G$5:$G$605,CReceber!$D455,Abr!$L$5:$L$605,"Não Pago")</f>
        <v>0</v>
      </c>
      <c r="I455" s="49">
        <f>SUMIFS(Mai!$J$5:$J$605,Mai!$V$5:$V$605,"Receita",Mai!$G$5:$G$605,CReceber!$D455,Mai!$L$5:$L$605,"Não Pago")</f>
        <v>0</v>
      </c>
      <c r="J455" s="49">
        <f>SUMIFS(Jun!$J$5:$J$605,Jun!$V$5:$V$605,"Receita",Jun!$G$5:$G$605,CReceber!$D455,Jun!$L$5:$L$605,"Não Pago")</f>
        <v>0</v>
      </c>
      <c r="K455" s="49">
        <f>SUMIFS(Jul!$J$5:$J$605,Jul!$V$5:$V$605,"Receita",Jul!$G$5:$G$605,CReceber!$D455,Jul!$L$5:$L$605,"Não Pago")</f>
        <v>0</v>
      </c>
      <c r="L455" s="49">
        <f>SUMIFS(Ago!$J$5:$J$596,Ago!$V$5:$V$596,"Receita",Ago!$G$5:$G$596,CReceber!$D455,Ago!$L$5:$L$596,"Não Pago")</f>
        <v>0</v>
      </c>
      <c r="M455" s="49">
        <f>SUMIFS(Set!$J$5:$J$605,Set!$V$5:$V$605,"Receita",Set!$G$5:$G$605,CReceber!$D455,Set!$L$5:$L$605,"Não Pago")</f>
        <v>0</v>
      </c>
      <c r="N455" s="49">
        <f>SUMIFS(Out!$J$5:$J$605,Out!$V$5:$V$605,"Receita",Out!$G$5:$G$605,CReceber!$D455,Out!$L$5:$L$605,"Não Pago")</f>
        <v>0</v>
      </c>
      <c r="O455" s="49">
        <f>SUMIFS(Nov!$J$5:$J$605,Nov!$V$5:$V$605,"Receita",Nov!$G$5:$G$605,CReceber!$D455,Nov!$L$5:$L$605,"Não Pago")</f>
        <v>0</v>
      </c>
      <c r="P455" s="49">
        <f>SUMIFS(Dez!$J$5:$J$605,Dez!$V$5:$V$605,"Receita",Dez!$G$5:$G$605,CReceber!$D455,Dez!$L$5:$L$605,"Não Pago")</f>
        <v>0</v>
      </c>
      <c r="Q455" s="46">
        <f t="shared" si="25"/>
        <v>0</v>
      </c>
    </row>
    <row r="456" spans="3:17" ht="25.5" customHeight="1" thickTop="1" thickBot="1" x14ac:dyDescent="0.3">
      <c r="C456" s="34">
        <f>'PC Receitas'!O148</f>
        <v>0</v>
      </c>
      <c r="D456" s="35" t="e">
        <f>VLOOKUP(C456,'PC Receitas'!$K$4:$L$105,2,FALSE)</f>
        <v>#N/A</v>
      </c>
      <c r="E456" s="49">
        <f>SUMIFS(Jan!$J$5:$J$586,Jan!$V$5:$V$586,"Receita",Jan!$G$5:$G$586,CReceber!$D456,Jan!$L$5:$L$586,"Não Pago")</f>
        <v>0</v>
      </c>
      <c r="F456" s="49">
        <f>SUMIFS(Fev!$J$5:$J$605,Fev!$V$5:$V$605,"Receita",Fev!$G$5:$G$605,CReceber!$D456,Fev!$L$5:$L$605,"Não Pago")</f>
        <v>0</v>
      </c>
      <c r="G456" s="49">
        <f>SUMIFS(Mar!$J$5:$J$605,Mar!$V$5:$V$605,"Receita",Mar!$G$5:$G$605,CReceber!$D451,Mar!$L$5:$L$605,"Não Pago")</f>
        <v>0</v>
      </c>
      <c r="H456" s="49">
        <f>SUMIFS(Abr!$J$5:$J$605,Abr!$V$5:$V$605,"Receita",Abr!$G$5:$G$605,CReceber!$D456,Abr!$L$5:$L$605,"Não Pago")</f>
        <v>0</v>
      </c>
      <c r="I456" s="49">
        <f>SUMIFS(Mai!$J$5:$J$605,Mai!$V$5:$V$605,"Receita",Mai!$G$5:$G$605,CReceber!$D456,Mai!$L$5:$L$605,"Não Pago")</f>
        <v>0</v>
      </c>
      <c r="J456" s="49">
        <f>SUMIFS(Jun!$J$5:$J$605,Jun!$V$5:$V$605,"Receita",Jun!$G$5:$G$605,CReceber!$D456,Jun!$L$5:$L$605,"Não Pago")</f>
        <v>0</v>
      </c>
      <c r="K456" s="49">
        <f>SUMIFS(Jul!$J$5:$J$605,Jul!$V$5:$V$605,"Receita",Jul!$G$5:$G$605,CReceber!$D456,Jul!$L$5:$L$605,"Não Pago")</f>
        <v>0</v>
      </c>
      <c r="L456" s="49">
        <f>SUMIFS(Ago!$J$5:$J$596,Ago!$V$5:$V$596,"Receita",Ago!$G$5:$G$596,CReceber!$D456,Ago!$L$5:$L$596,"Não Pago")</f>
        <v>0</v>
      </c>
      <c r="M456" s="49">
        <f>SUMIFS(Set!$J$5:$J$605,Set!$V$5:$V$605,"Receita",Set!$G$5:$G$605,CReceber!$D456,Set!$L$5:$L$605,"Não Pago")</f>
        <v>0</v>
      </c>
      <c r="N456" s="49">
        <f>SUMIFS(Out!$J$5:$J$605,Out!$V$5:$V$605,"Receita",Out!$G$5:$G$605,CReceber!$D456,Out!$L$5:$L$605,"Não Pago")</f>
        <v>0</v>
      </c>
      <c r="O456" s="49">
        <f>SUMIFS(Nov!$J$5:$J$605,Nov!$V$5:$V$605,"Receita",Nov!$G$5:$G$605,CReceber!$D456,Nov!$L$5:$L$605,"Não Pago")</f>
        <v>0</v>
      </c>
      <c r="P456" s="49">
        <f>SUMIFS(Dez!$J$5:$J$605,Dez!$V$5:$V$605,"Receita",Dez!$G$5:$G$605,CReceber!$D456,Dez!$L$5:$L$605,"Não Pago")</f>
        <v>0</v>
      </c>
      <c r="Q456" s="46">
        <f t="shared" si="25"/>
        <v>0</v>
      </c>
    </row>
    <row r="457" spans="3:17" ht="25.5" customHeight="1" thickTop="1" thickBot="1" x14ac:dyDescent="0.3">
      <c r="C457" s="34">
        <f>'PC Receitas'!O149</f>
        <v>0</v>
      </c>
      <c r="D457" s="35" t="e">
        <f>VLOOKUP(C457,'PC Receitas'!$K$4:$L$105,2,FALSE)</f>
        <v>#N/A</v>
      </c>
      <c r="E457" s="49">
        <f>SUMIFS(Jan!$J$5:$J$586,Jan!$V$5:$V$586,"Receita",Jan!$G$5:$G$586,CReceber!$D457,Jan!$L$5:$L$586,"Não Pago")</f>
        <v>0</v>
      </c>
      <c r="F457" s="49">
        <f>SUMIFS(Fev!$J$5:$J$605,Fev!$V$5:$V$605,"Receita",Fev!$G$5:$G$605,CReceber!$D457,Fev!$L$5:$L$605,"Não Pago")</f>
        <v>0</v>
      </c>
      <c r="G457" s="49">
        <f>SUMIFS(Mar!$J$5:$J$605,Mar!$V$5:$V$605,"Receita",Mar!$G$5:$G$605,CReceber!$D452,Mar!$L$5:$L$605,"Não Pago")</f>
        <v>0</v>
      </c>
      <c r="H457" s="49">
        <f>SUMIFS(Abr!$J$5:$J$605,Abr!$V$5:$V$605,"Receita",Abr!$G$5:$G$605,CReceber!$D457,Abr!$L$5:$L$605,"Não Pago")</f>
        <v>0</v>
      </c>
      <c r="I457" s="49">
        <f>SUMIFS(Mai!$J$5:$J$605,Mai!$V$5:$V$605,"Receita",Mai!$G$5:$G$605,CReceber!$D457,Mai!$L$5:$L$605,"Não Pago")</f>
        <v>0</v>
      </c>
      <c r="J457" s="49">
        <f>SUMIFS(Jun!$J$5:$J$605,Jun!$V$5:$V$605,"Receita",Jun!$G$5:$G$605,CReceber!$D457,Jun!$L$5:$L$605,"Não Pago")</f>
        <v>0</v>
      </c>
      <c r="K457" s="49">
        <f>SUMIFS(Jul!$J$5:$J$605,Jul!$V$5:$V$605,"Receita",Jul!$G$5:$G$605,CReceber!$D457,Jul!$L$5:$L$605,"Não Pago")</f>
        <v>0</v>
      </c>
      <c r="L457" s="49">
        <f>SUMIFS(Ago!$J$5:$J$596,Ago!$V$5:$V$596,"Receita",Ago!$G$5:$G$596,CReceber!$D457,Ago!$L$5:$L$596,"Não Pago")</f>
        <v>0</v>
      </c>
      <c r="M457" s="49">
        <f>SUMIFS(Set!$J$5:$J$605,Set!$V$5:$V$605,"Receita",Set!$G$5:$G$605,CReceber!$D457,Set!$L$5:$L$605,"Não Pago")</f>
        <v>0</v>
      </c>
      <c r="N457" s="49">
        <f>SUMIFS(Out!$J$5:$J$605,Out!$V$5:$V$605,"Receita",Out!$G$5:$G$605,CReceber!$D457,Out!$L$5:$L$605,"Não Pago")</f>
        <v>0</v>
      </c>
      <c r="O457" s="49">
        <f>SUMIFS(Nov!$J$5:$J$605,Nov!$V$5:$V$605,"Receita",Nov!$G$5:$G$605,CReceber!$D457,Nov!$L$5:$L$605,"Não Pago")</f>
        <v>0</v>
      </c>
      <c r="P457" s="49">
        <f>SUMIFS(Dez!$J$5:$J$605,Dez!$V$5:$V$605,"Receita",Dez!$G$5:$G$605,CReceber!$D457,Dez!$L$5:$L$605,"Não Pago")</f>
        <v>0</v>
      </c>
      <c r="Q457" s="46">
        <f t="shared" si="25"/>
        <v>0</v>
      </c>
    </row>
    <row r="458" spans="3:17" ht="25.5" customHeight="1" thickTop="1" thickBot="1" x14ac:dyDescent="0.3">
      <c r="C458" s="34">
        <f>'PC Receitas'!O150</f>
        <v>0</v>
      </c>
      <c r="D458" s="35" t="e">
        <f>VLOOKUP(C458,'PC Receitas'!$K$4:$L$105,2,FALSE)</f>
        <v>#N/A</v>
      </c>
      <c r="E458" s="49">
        <f>SUMIFS(Jan!$J$5:$J$586,Jan!$V$5:$V$586,"Receita",Jan!$G$5:$G$586,CReceber!$D458,Jan!$L$5:$L$586,"Não Pago")</f>
        <v>0</v>
      </c>
      <c r="F458" s="49">
        <f>SUMIFS(Fev!$J$5:$J$605,Fev!$V$5:$V$605,"Receita",Fev!$G$5:$G$605,CReceber!$D458,Fev!$L$5:$L$605,"Não Pago")</f>
        <v>0</v>
      </c>
      <c r="G458" s="49">
        <f>SUMIFS(Mar!$J$5:$J$605,Mar!$V$5:$V$605,"Receita",Mar!$G$5:$G$605,CReceber!$D453,Mar!$L$5:$L$605,"Não Pago")</f>
        <v>0</v>
      </c>
      <c r="H458" s="49">
        <f>SUMIFS(Abr!$J$5:$J$605,Abr!$V$5:$V$605,"Receita",Abr!$G$5:$G$605,CReceber!$D458,Abr!$L$5:$L$605,"Não Pago")</f>
        <v>0</v>
      </c>
      <c r="I458" s="49">
        <f>SUMIFS(Mai!$J$5:$J$605,Mai!$V$5:$V$605,"Receita",Mai!$G$5:$G$605,CReceber!$D458,Mai!$L$5:$L$605,"Não Pago")</f>
        <v>0</v>
      </c>
      <c r="J458" s="49">
        <f>SUMIFS(Jun!$J$5:$J$605,Jun!$V$5:$V$605,"Receita",Jun!$G$5:$G$605,CReceber!$D458,Jun!$L$5:$L$605,"Não Pago")</f>
        <v>0</v>
      </c>
      <c r="K458" s="49">
        <f>SUMIFS(Jul!$J$5:$J$605,Jul!$V$5:$V$605,"Receita",Jul!$G$5:$G$605,CReceber!$D458,Jul!$L$5:$L$605,"Não Pago")</f>
        <v>0</v>
      </c>
      <c r="L458" s="49">
        <f>SUMIFS(Ago!$J$5:$J$596,Ago!$V$5:$V$596,"Receita",Ago!$G$5:$G$596,CReceber!$D458,Ago!$L$5:$L$596,"Não Pago")</f>
        <v>0</v>
      </c>
      <c r="M458" s="49">
        <f>SUMIFS(Set!$J$5:$J$605,Set!$V$5:$V$605,"Receita",Set!$G$5:$G$605,CReceber!$D458,Set!$L$5:$L$605,"Não Pago")</f>
        <v>0</v>
      </c>
      <c r="N458" s="49">
        <f>SUMIFS(Out!$J$5:$J$605,Out!$V$5:$V$605,"Receita",Out!$G$5:$G$605,CReceber!$D458,Out!$L$5:$L$605,"Não Pago")</f>
        <v>0</v>
      </c>
      <c r="O458" s="49">
        <f>SUMIFS(Nov!$J$5:$J$605,Nov!$V$5:$V$605,"Receita",Nov!$G$5:$G$605,CReceber!$D458,Nov!$L$5:$L$605,"Não Pago")</f>
        <v>0</v>
      </c>
      <c r="P458" s="49">
        <f>SUMIFS(Dez!$J$5:$J$605,Dez!$V$5:$V$605,"Receita",Dez!$G$5:$G$605,CReceber!$D458,Dez!$L$5:$L$605,"Não Pago")</f>
        <v>0</v>
      </c>
      <c r="Q458" s="46">
        <f t="shared" si="25"/>
        <v>0</v>
      </c>
    </row>
    <row r="459" spans="3:17" ht="25.5" customHeight="1" thickTop="1" thickBot="1" x14ac:dyDescent="0.3">
      <c r="C459" s="34">
        <f>'PC Receitas'!O151</f>
        <v>0</v>
      </c>
      <c r="D459" s="35" t="e">
        <f>VLOOKUP(C459,'PC Receitas'!$K$4:$L$105,2,FALSE)</f>
        <v>#N/A</v>
      </c>
      <c r="E459" s="49">
        <f>SUMIFS(Jan!$J$5:$J$586,Jan!$V$5:$V$586,"Receita",Jan!$G$5:$G$586,CReceber!$D459,Jan!$L$5:$L$586,"Não Pago")</f>
        <v>0</v>
      </c>
      <c r="F459" s="49">
        <f>SUMIFS(Fev!$J$5:$J$605,Fev!$V$5:$V$605,"Receita",Fev!$G$5:$G$605,CReceber!$D459,Fev!$L$5:$L$605,"Não Pago")</f>
        <v>0</v>
      </c>
      <c r="G459" s="49">
        <f>SUMIFS(Mar!$J$5:$J$605,Mar!$V$5:$V$605,"Receita",Mar!$G$5:$G$605,CReceber!$D454,Mar!$L$5:$L$605,"Não Pago")</f>
        <v>0</v>
      </c>
      <c r="H459" s="49">
        <f>SUMIFS(Abr!$J$5:$J$605,Abr!$V$5:$V$605,"Receita",Abr!$G$5:$G$605,CReceber!$D459,Abr!$L$5:$L$605,"Não Pago")</f>
        <v>0</v>
      </c>
      <c r="I459" s="49">
        <f>SUMIFS(Mai!$J$5:$J$605,Mai!$V$5:$V$605,"Receita",Mai!$G$5:$G$605,CReceber!$D459,Mai!$L$5:$L$605,"Não Pago")</f>
        <v>0</v>
      </c>
      <c r="J459" s="49">
        <f>SUMIFS(Jun!$J$5:$J$605,Jun!$V$5:$V$605,"Receita",Jun!$G$5:$G$605,CReceber!$D459,Jun!$L$5:$L$605,"Não Pago")</f>
        <v>0</v>
      </c>
      <c r="K459" s="49">
        <f>SUMIFS(Jul!$J$5:$J$605,Jul!$V$5:$V$605,"Receita",Jul!$G$5:$G$605,CReceber!$D459,Jul!$L$5:$L$605,"Não Pago")</f>
        <v>0</v>
      </c>
      <c r="L459" s="49">
        <f>SUMIFS(Ago!$J$5:$J$596,Ago!$V$5:$V$596,"Receita",Ago!$G$5:$G$596,CReceber!$D459,Ago!$L$5:$L$596,"Não Pago")</f>
        <v>0</v>
      </c>
      <c r="M459" s="49">
        <f>SUMIFS(Set!$J$5:$J$605,Set!$V$5:$V$605,"Receita",Set!$G$5:$G$605,CReceber!$D459,Set!$L$5:$L$605,"Não Pago")</f>
        <v>0</v>
      </c>
      <c r="N459" s="49">
        <f>SUMIFS(Out!$J$5:$J$605,Out!$V$5:$V$605,"Receita",Out!$G$5:$G$605,CReceber!$D459,Out!$L$5:$L$605,"Não Pago")</f>
        <v>0</v>
      </c>
      <c r="O459" s="49">
        <f>SUMIFS(Nov!$J$5:$J$605,Nov!$V$5:$V$605,"Receita",Nov!$G$5:$G$605,CReceber!$D459,Nov!$L$5:$L$605,"Não Pago")</f>
        <v>0</v>
      </c>
      <c r="P459" s="49">
        <f>SUMIFS(Dez!$J$5:$J$605,Dez!$V$5:$V$605,"Receita",Dez!$G$5:$G$605,CReceber!$D459,Dez!$L$5:$L$605,"Não Pago")</f>
        <v>0</v>
      </c>
      <c r="Q459" s="46">
        <f t="shared" si="25"/>
        <v>0</v>
      </c>
    </row>
    <row r="460" spans="3:17" ht="25.5" customHeight="1" thickTop="1" thickBot="1" x14ac:dyDescent="0.3">
      <c r="C460" s="34">
        <f>'PC Receitas'!O152</f>
        <v>0</v>
      </c>
      <c r="D460" s="35" t="e">
        <f>VLOOKUP(C460,'PC Receitas'!$K$4:$L$105,2,FALSE)</f>
        <v>#N/A</v>
      </c>
      <c r="E460" s="49">
        <f>SUMIFS(Jan!$J$5:$J$586,Jan!$V$5:$V$586,"Receita",Jan!$G$5:$G$586,CReceber!$D460,Jan!$L$5:$L$586,"Não Pago")</f>
        <v>0</v>
      </c>
      <c r="F460" s="49">
        <f>SUMIFS(Fev!$J$5:$J$605,Fev!$V$5:$V$605,"Receita",Fev!$G$5:$G$605,CReceber!$D460,Fev!$L$5:$L$605,"Não Pago")</f>
        <v>0</v>
      </c>
      <c r="G460" s="49">
        <f>SUMIFS(Mar!$J$5:$J$605,Mar!$V$5:$V$605,"Receita",Mar!$G$5:$G$605,CReceber!$D455,Mar!$L$5:$L$605,"Não Pago")</f>
        <v>0</v>
      </c>
      <c r="H460" s="49">
        <f>SUMIFS(Abr!$J$5:$J$605,Abr!$V$5:$V$605,"Receita",Abr!$G$5:$G$605,CReceber!$D460,Abr!$L$5:$L$605,"Não Pago")</f>
        <v>0</v>
      </c>
      <c r="I460" s="49">
        <f>SUMIFS(Mai!$J$5:$J$605,Mai!$V$5:$V$605,"Receita",Mai!$G$5:$G$605,CReceber!$D460,Mai!$L$5:$L$605,"Não Pago")</f>
        <v>0</v>
      </c>
      <c r="J460" s="49">
        <f>SUMIFS(Jun!$J$5:$J$605,Jun!$V$5:$V$605,"Receita",Jun!$G$5:$G$605,CReceber!$D460,Jun!$L$5:$L$605,"Não Pago")</f>
        <v>0</v>
      </c>
      <c r="K460" s="49">
        <f>SUMIFS(Jul!$J$5:$J$605,Jul!$V$5:$V$605,"Receita",Jul!$G$5:$G$605,CReceber!$D460,Jul!$L$5:$L$605,"Não Pago")</f>
        <v>0</v>
      </c>
      <c r="L460" s="49">
        <f>SUMIFS(Ago!$J$5:$J$596,Ago!$V$5:$V$596,"Receita",Ago!$G$5:$G$596,CReceber!$D460,Ago!$L$5:$L$596,"Não Pago")</f>
        <v>0</v>
      </c>
      <c r="M460" s="49">
        <f>SUMIFS(Set!$J$5:$J$605,Set!$V$5:$V$605,"Receita",Set!$G$5:$G$605,CReceber!$D460,Set!$L$5:$L$605,"Não Pago")</f>
        <v>0</v>
      </c>
      <c r="N460" s="49">
        <f>SUMIFS(Out!$J$5:$J$605,Out!$V$5:$V$605,"Receita",Out!$G$5:$G$605,CReceber!$D460,Out!$L$5:$L$605,"Não Pago")</f>
        <v>0</v>
      </c>
      <c r="O460" s="49">
        <f>SUMIFS(Nov!$J$5:$J$605,Nov!$V$5:$V$605,"Receita",Nov!$G$5:$G$605,CReceber!$D460,Nov!$L$5:$L$605,"Não Pago")</f>
        <v>0</v>
      </c>
      <c r="P460" s="49">
        <f>SUMIFS(Dez!$J$5:$J$605,Dez!$V$5:$V$605,"Receita",Dez!$G$5:$G$605,CReceber!$D460,Dez!$L$5:$L$605,"Não Pago")</f>
        <v>0</v>
      </c>
      <c r="Q460" s="46">
        <f t="shared" si="25"/>
        <v>0</v>
      </c>
    </row>
    <row r="461" spans="3:17" ht="25.5" customHeight="1" thickTop="1" thickBot="1" x14ac:dyDescent="0.3">
      <c r="C461" s="34">
        <f>'PC Receitas'!O153</f>
        <v>0</v>
      </c>
      <c r="D461" s="35" t="e">
        <f>VLOOKUP(C461,'PC Receitas'!$K$4:$L$105,2,FALSE)</f>
        <v>#N/A</v>
      </c>
      <c r="E461" s="49">
        <f>SUMIFS(Jan!$J$5:$J$586,Jan!$V$5:$V$586,"Receita",Jan!$G$5:$G$586,CReceber!$D461,Jan!$L$5:$L$586,"Não Pago")</f>
        <v>0</v>
      </c>
      <c r="F461" s="49">
        <f>SUMIFS(Fev!$J$5:$J$605,Fev!$V$5:$V$605,"Receita",Fev!$G$5:$G$605,CReceber!$D461,Fev!$L$5:$L$605,"Não Pago")</f>
        <v>0</v>
      </c>
      <c r="G461" s="49">
        <f>SUMIFS(Mar!$J$5:$J$605,Mar!$V$5:$V$605,"Receita",Mar!$G$5:$G$605,CReceber!$D456,Mar!$L$5:$L$605,"Não Pago")</f>
        <v>0</v>
      </c>
      <c r="H461" s="49">
        <f>SUMIFS(Abr!$J$5:$J$605,Abr!$V$5:$V$605,"Receita",Abr!$G$5:$G$605,CReceber!$D461,Abr!$L$5:$L$605,"Não Pago")</f>
        <v>0</v>
      </c>
      <c r="I461" s="49">
        <f>SUMIFS(Mai!$J$5:$J$605,Mai!$V$5:$V$605,"Receita",Mai!$G$5:$G$605,CReceber!$D461,Mai!$L$5:$L$605,"Não Pago")</f>
        <v>0</v>
      </c>
      <c r="J461" s="49">
        <f>SUMIFS(Jun!$J$5:$J$605,Jun!$V$5:$V$605,"Receita",Jun!$G$5:$G$605,CReceber!$D461,Jun!$L$5:$L$605,"Não Pago")</f>
        <v>0</v>
      </c>
      <c r="K461" s="49">
        <f>SUMIFS(Jul!$J$5:$J$605,Jul!$V$5:$V$605,"Receita",Jul!$G$5:$G$605,CReceber!$D461,Jul!$L$5:$L$605,"Não Pago")</f>
        <v>0</v>
      </c>
      <c r="L461" s="49">
        <f>SUMIFS(Ago!$J$5:$J$596,Ago!$V$5:$V$596,"Receita",Ago!$G$5:$G$596,CReceber!$D461,Ago!$L$5:$L$596,"Não Pago")</f>
        <v>0</v>
      </c>
      <c r="M461" s="49">
        <f>SUMIFS(Set!$J$5:$J$605,Set!$V$5:$V$605,"Receita",Set!$G$5:$G$605,CReceber!$D461,Set!$L$5:$L$605,"Não Pago")</f>
        <v>0</v>
      </c>
      <c r="N461" s="49">
        <f>SUMIFS(Out!$J$5:$J$605,Out!$V$5:$V$605,"Receita",Out!$G$5:$G$605,CReceber!$D461,Out!$L$5:$L$605,"Não Pago")</f>
        <v>0</v>
      </c>
      <c r="O461" s="49">
        <f>SUMIFS(Nov!$J$5:$J$605,Nov!$V$5:$V$605,"Receita",Nov!$G$5:$G$605,CReceber!$D461,Nov!$L$5:$L$605,"Não Pago")</f>
        <v>0</v>
      </c>
      <c r="P461" s="49">
        <f>SUMIFS(Dez!$J$5:$J$605,Dez!$V$5:$V$605,"Receita",Dez!$G$5:$G$605,CReceber!$D461,Dez!$L$5:$L$605,"Não Pago")</f>
        <v>0</v>
      </c>
      <c r="Q461" s="46">
        <f t="shared" si="25"/>
        <v>0</v>
      </c>
    </row>
    <row r="462" spans="3:17" ht="25.5" customHeight="1" thickTop="1" thickBot="1" x14ac:dyDescent="0.3">
      <c r="C462" s="34">
        <f>'PC Receitas'!O154</f>
        <v>0</v>
      </c>
      <c r="D462" s="35" t="e">
        <f>VLOOKUP(C462,'PC Receitas'!$K$4:$L$105,2,FALSE)</f>
        <v>#N/A</v>
      </c>
      <c r="E462" s="49">
        <f>SUMIFS(Jan!$J$5:$J$586,Jan!$V$5:$V$586,"Receita",Jan!$G$5:$G$586,CReceber!$D462,Jan!$L$5:$L$586,"Não Pago")</f>
        <v>0</v>
      </c>
      <c r="F462" s="49">
        <f>SUMIFS(Fev!$J$5:$J$605,Fev!$V$5:$V$605,"Receita",Fev!$G$5:$G$605,CReceber!$D462,Fev!$L$5:$L$605,"Não Pago")</f>
        <v>0</v>
      </c>
      <c r="G462" s="49">
        <f>SUMIFS(Mar!$J$5:$J$605,Mar!$V$5:$V$605,"Receita",Mar!$G$5:$G$605,CReceber!$D457,Mar!$L$5:$L$605,"Não Pago")</f>
        <v>0</v>
      </c>
      <c r="H462" s="49">
        <f>SUMIFS(Abr!$J$5:$J$605,Abr!$V$5:$V$605,"Receita",Abr!$G$5:$G$605,CReceber!$D462,Abr!$L$5:$L$605,"Não Pago")</f>
        <v>0</v>
      </c>
      <c r="I462" s="49">
        <f>SUMIFS(Mai!$J$5:$J$605,Mai!$V$5:$V$605,"Receita",Mai!$G$5:$G$605,CReceber!$D462,Mai!$L$5:$L$605,"Não Pago")</f>
        <v>0</v>
      </c>
      <c r="J462" s="49">
        <f>SUMIFS(Jun!$J$5:$J$605,Jun!$V$5:$V$605,"Receita",Jun!$G$5:$G$605,CReceber!$D462,Jun!$L$5:$L$605,"Não Pago")</f>
        <v>0</v>
      </c>
      <c r="K462" s="49">
        <f>SUMIFS(Jul!$J$5:$J$605,Jul!$V$5:$V$605,"Receita",Jul!$G$5:$G$605,CReceber!$D462,Jul!$L$5:$L$605,"Não Pago")</f>
        <v>0</v>
      </c>
      <c r="L462" s="49">
        <f>SUMIFS(Ago!$J$5:$J$596,Ago!$V$5:$V$596,"Receita",Ago!$G$5:$G$596,CReceber!$D462,Ago!$L$5:$L$596,"Não Pago")</f>
        <v>0</v>
      </c>
      <c r="M462" s="49">
        <f>SUMIFS(Set!$J$5:$J$605,Set!$V$5:$V$605,"Receita",Set!$G$5:$G$605,CReceber!$D462,Set!$L$5:$L$605,"Não Pago")</f>
        <v>0</v>
      </c>
      <c r="N462" s="49">
        <f>SUMIFS(Out!$J$5:$J$605,Out!$V$5:$V$605,"Receita",Out!$G$5:$G$605,CReceber!$D462,Out!$L$5:$L$605,"Não Pago")</f>
        <v>0</v>
      </c>
      <c r="O462" s="49">
        <f>SUMIFS(Nov!$J$5:$J$605,Nov!$V$5:$V$605,"Receita",Nov!$G$5:$G$605,CReceber!$D462,Nov!$L$5:$L$605,"Não Pago")</f>
        <v>0</v>
      </c>
      <c r="P462" s="49">
        <f>SUMIFS(Dez!$J$5:$J$605,Dez!$V$5:$V$605,"Receita",Dez!$G$5:$G$605,CReceber!$D462,Dez!$L$5:$L$605,"Não Pago")</f>
        <v>0</v>
      </c>
      <c r="Q462" s="46">
        <f t="shared" si="25"/>
        <v>0</v>
      </c>
    </row>
    <row r="463" spans="3:17" ht="25.5" customHeight="1" thickTop="1" thickBot="1" x14ac:dyDescent="0.3">
      <c r="C463" s="34">
        <f>'PC Receitas'!O155</f>
        <v>0</v>
      </c>
      <c r="D463" s="35" t="e">
        <f>VLOOKUP(C463,'PC Receitas'!$K$4:$L$105,2,FALSE)</f>
        <v>#N/A</v>
      </c>
      <c r="E463" s="49">
        <f>SUMIFS(Jan!$J$5:$J$586,Jan!$V$5:$V$586,"Receita",Jan!$G$5:$G$586,CReceber!$D463,Jan!$L$5:$L$586,"Não Pago")</f>
        <v>0</v>
      </c>
      <c r="F463" s="49">
        <f>SUMIFS(Fev!$J$5:$J$605,Fev!$V$5:$V$605,"Receita",Fev!$G$5:$G$605,CReceber!$D463,Fev!$L$5:$L$605,"Não Pago")</f>
        <v>0</v>
      </c>
      <c r="G463" s="49">
        <f>SUMIFS(Mar!$J$5:$J$605,Mar!$V$5:$V$605,"Receita",Mar!$G$5:$G$605,CReceber!$D458,Mar!$L$5:$L$605,"Não Pago")</f>
        <v>0</v>
      </c>
      <c r="H463" s="49">
        <f>SUMIFS(Abr!$J$5:$J$605,Abr!$V$5:$V$605,"Receita",Abr!$G$5:$G$605,CReceber!$D463,Abr!$L$5:$L$605,"Não Pago")</f>
        <v>0</v>
      </c>
      <c r="I463" s="49">
        <f>SUMIFS(Mai!$J$5:$J$605,Mai!$V$5:$V$605,"Receita",Mai!$G$5:$G$605,CReceber!$D463,Mai!$L$5:$L$605,"Não Pago")</f>
        <v>0</v>
      </c>
      <c r="J463" s="49">
        <f>SUMIFS(Jun!$J$5:$J$605,Jun!$V$5:$V$605,"Receita",Jun!$G$5:$G$605,CReceber!$D463,Jun!$L$5:$L$605,"Não Pago")</f>
        <v>0</v>
      </c>
      <c r="K463" s="49">
        <f>SUMIFS(Jul!$J$5:$J$605,Jul!$V$5:$V$605,"Receita",Jul!$G$5:$G$605,CReceber!$D463,Jul!$L$5:$L$605,"Não Pago")</f>
        <v>0</v>
      </c>
      <c r="L463" s="49">
        <f>SUMIFS(Ago!$J$5:$J$596,Ago!$V$5:$V$596,"Receita",Ago!$G$5:$G$596,CReceber!$D463,Ago!$L$5:$L$596,"Não Pago")</f>
        <v>0</v>
      </c>
      <c r="M463" s="49">
        <f>SUMIFS(Set!$J$5:$J$605,Set!$V$5:$V$605,"Receita",Set!$G$5:$G$605,CReceber!$D463,Set!$L$5:$L$605,"Não Pago")</f>
        <v>0</v>
      </c>
      <c r="N463" s="49">
        <f>SUMIFS(Out!$J$5:$J$605,Out!$V$5:$V$605,"Receita",Out!$G$5:$G$605,CReceber!$D463,Out!$L$5:$L$605,"Não Pago")</f>
        <v>0</v>
      </c>
      <c r="O463" s="49">
        <f>SUMIFS(Nov!$J$5:$J$605,Nov!$V$5:$V$605,"Receita",Nov!$G$5:$G$605,CReceber!$D463,Nov!$L$5:$L$605,"Não Pago")</f>
        <v>0</v>
      </c>
      <c r="P463" s="49">
        <f>SUMIFS(Dez!$J$5:$J$605,Dez!$V$5:$V$605,"Receita",Dez!$G$5:$G$605,CReceber!$D463,Dez!$L$5:$L$605,"Não Pago")</f>
        <v>0</v>
      </c>
      <c r="Q463" s="46">
        <f t="shared" si="25"/>
        <v>0</v>
      </c>
    </row>
    <row r="464" spans="3:17" ht="25.5" customHeight="1" thickTop="1" thickBot="1" x14ac:dyDescent="0.3">
      <c r="C464" s="34">
        <f>'PC Receitas'!O156</f>
        <v>0</v>
      </c>
      <c r="D464" s="35" t="e">
        <f>VLOOKUP(C464,'PC Receitas'!$K$4:$L$105,2,FALSE)</f>
        <v>#N/A</v>
      </c>
      <c r="E464" s="49">
        <f>SUMIFS(Jan!$J$5:$J$586,Jan!$V$5:$V$586,"Receita",Jan!$G$5:$G$586,CReceber!$D464,Jan!$L$5:$L$586,"Não Pago")</f>
        <v>0</v>
      </c>
      <c r="F464" s="49">
        <f>SUMIFS(Fev!$J$5:$J$605,Fev!$V$5:$V$605,"Receita",Fev!$G$5:$G$605,CReceber!$D464,Fev!$L$5:$L$605,"Não Pago")</f>
        <v>0</v>
      </c>
      <c r="G464" s="49">
        <f>SUMIFS(Mar!$J$5:$J$605,Mar!$V$5:$V$605,"Receita",Mar!$G$5:$G$605,CReceber!$D459,Mar!$L$5:$L$605,"Não Pago")</f>
        <v>0</v>
      </c>
      <c r="H464" s="49">
        <f>SUMIFS(Abr!$J$5:$J$605,Abr!$V$5:$V$605,"Receita",Abr!$G$5:$G$605,CReceber!$D464,Abr!$L$5:$L$605,"Não Pago")</f>
        <v>0</v>
      </c>
      <c r="I464" s="49">
        <f>SUMIFS(Mai!$J$5:$J$605,Mai!$V$5:$V$605,"Receita",Mai!$G$5:$G$605,CReceber!$D464,Mai!$L$5:$L$605,"Não Pago")</f>
        <v>0</v>
      </c>
      <c r="J464" s="49">
        <f>SUMIFS(Jun!$J$5:$J$605,Jun!$V$5:$V$605,"Receita",Jun!$G$5:$G$605,CReceber!$D464,Jun!$L$5:$L$605,"Não Pago")</f>
        <v>0</v>
      </c>
      <c r="K464" s="49">
        <f>SUMIFS(Jul!$J$5:$J$605,Jul!$V$5:$V$605,"Receita",Jul!$G$5:$G$605,CReceber!$D464,Jul!$L$5:$L$605,"Não Pago")</f>
        <v>0</v>
      </c>
      <c r="L464" s="49">
        <f>SUMIFS(Ago!$J$5:$J$596,Ago!$V$5:$V$596,"Receita",Ago!$G$5:$G$596,CReceber!$D464,Ago!$L$5:$L$596,"Não Pago")</f>
        <v>0</v>
      </c>
      <c r="M464" s="49">
        <f>SUMIFS(Set!$J$5:$J$605,Set!$V$5:$V$605,"Receita",Set!$G$5:$G$605,CReceber!$D464,Set!$L$5:$L$605,"Não Pago")</f>
        <v>0</v>
      </c>
      <c r="N464" s="49">
        <f>SUMIFS(Out!$J$5:$J$605,Out!$V$5:$V$605,"Receita",Out!$G$5:$G$605,CReceber!$D464,Out!$L$5:$L$605,"Não Pago")</f>
        <v>0</v>
      </c>
      <c r="O464" s="49">
        <f>SUMIFS(Nov!$J$5:$J$605,Nov!$V$5:$V$605,"Receita",Nov!$G$5:$G$605,CReceber!$D464,Nov!$L$5:$L$605,"Não Pago")</f>
        <v>0</v>
      </c>
      <c r="P464" s="49">
        <f>SUMIFS(Dez!$J$5:$J$605,Dez!$V$5:$V$605,"Receita",Dez!$G$5:$G$605,CReceber!$D464,Dez!$L$5:$L$605,"Não Pago")</f>
        <v>0</v>
      </c>
      <c r="Q464" s="46">
        <f t="shared" si="25"/>
        <v>0</v>
      </c>
    </row>
    <row r="465" spans="3:17" ht="25.5" customHeight="1" thickTop="1" thickBot="1" x14ac:dyDescent="0.3">
      <c r="C465" s="34">
        <f>'PC Receitas'!O157</f>
        <v>0</v>
      </c>
      <c r="D465" s="35" t="e">
        <f>VLOOKUP(C465,'PC Receitas'!$K$4:$L$105,2,FALSE)</f>
        <v>#N/A</v>
      </c>
      <c r="E465" s="49">
        <f>SUMIFS(Jan!$J$5:$J$586,Jan!$V$5:$V$586,"Receita",Jan!$G$5:$G$586,CReceber!$D465,Jan!$L$5:$L$586,"Não Pago")</f>
        <v>0</v>
      </c>
      <c r="F465" s="49">
        <f>SUMIFS(Fev!$J$5:$J$605,Fev!$V$5:$V$605,"Receita",Fev!$G$5:$G$605,CReceber!$D465,Fev!$L$5:$L$605,"Não Pago")</f>
        <v>0</v>
      </c>
      <c r="G465" s="49">
        <f>SUMIFS(Mar!$J$5:$J$605,Mar!$V$5:$V$605,"Receita",Mar!$G$5:$G$605,CReceber!$D460,Mar!$L$5:$L$605,"Não Pago")</f>
        <v>0</v>
      </c>
      <c r="H465" s="49">
        <f>SUMIFS(Abr!$J$5:$J$605,Abr!$V$5:$V$605,"Receita",Abr!$G$5:$G$605,CReceber!$D465,Abr!$L$5:$L$605,"Não Pago")</f>
        <v>0</v>
      </c>
      <c r="I465" s="49">
        <f>SUMIFS(Mai!$J$5:$J$605,Mai!$V$5:$V$605,"Receita",Mai!$G$5:$G$605,CReceber!$D465,Mai!$L$5:$L$605,"Não Pago")</f>
        <v>0</v>
      </c>
      <c r="J465" s="49">
        <f>SUMIFS(Jun!$J$5:$J$605,Jun!$V$5:$V$605,"Receita",Jun!$G$5:$G$605,CReceber!$D465,Jun!$L$5:$L$605,"Não Pago")</f>
        <v>0</v>
      </c>
      <c r="K465" s="49">
        <f>SUMIFS(Jul!$J$5:$J$605,Jul!$V$5:$V$605,"Receita",Jul!$G$5:$G$605,CReceber!$D465,Jul!$L$5:$L$605,"Não Pago")</f>
        <v>0</v>
      </c>
      <c r="L465" s="49">
        <f>SUMIFS(Ago!$J$5:$J$596,Ago!$V$5:$V$596,"Receita",Ago!$G$5:$G$596,CReceber!$D465,Ago!$L$5:$L$596,"Não Pago")</f>
        <v>0</v>
      </c>
      <c r="M465" s="49">
        <f>SUMIFS(Set!$J$5:$J$605,Set!$V$5:$V$605,"Receita",Set!$G$5:$G$605,CReceber!$D465,Set!$L$5:$L$605,"Não Pago")</f>
        <v>0</v>
      </c>
      <c r="N465" s="49">
        <f>SUMIFS(Out!$J$5:$J$605,Out!$V$5:$V$605,"Receita",Out!$G$5:$G$605,CReceber!$D465,Out!$L$5:$L$605,"Não Pago")</f>
        <v>0</v>
      </c>
      <c r="O465" s="49">
        <f>SUMIFS(Nov!$J$5:$J$605,Nov!$V$5:$V$605,"Receita",Nov!$G$5:$G$605,CReceber!$D465,Nov!$L$5:$L$605,"Não Pago")</f>
        <v>0</v>
      </c>
      <c r="P465" s="49">
        <f>SUMIFS(Dez!$J$5:$J$605,Dez!$V$5:$V$605,"Receita",Dez!$G$5:$G$605,CReceber!$D465,Dez!$L$5:$L$605,"Não Pago")</f>
        <v>0</v>
      </c>
      <c r="Q465" s="46">
        <f t="shared" si="25"/>
        <v>0</v>
      </c>
    </row>
    <row r="466" spans="3:17" ht="25.5" customHeight="1" thickTop="1" thickBot="1" x14ac:dyDescent="0.3">
      <c r="C466" s="34">
        <f>'PC Receitas'!O158</f>
        <v>0</v>
      </c>
      <c r="D466" s="35" t="e">
        <f>VLOOKUP(C466,'PC Receitas'!$K$4:$L$105,2,FALSE)</f>
        <v>#N/A</v>
      </c>
      <c r="E466" s="49">
        <f>SUMIFS(Jan!$J$5:$J$586,Jan!$V$5:$V$586,"Receita",Jan!$G$5:$G$586,CReceber!$D466,Jan!$L$5:$L$586,"Não Pago")</f>
        <v>0</v>
      </c>
      <c r="F466" s="49">
        <f>SUMIFS(Fev!$J$5:$J$605,Fev!$V$5:$V$605,"Receita",Fev!$G$5:$G$605,CReceber!$D466,Fev!$L$5:$L$605,"Não Pago")</f>
        <v>0</v>
      </c>
      <c r="G466" s="49">
        <f>SUMIFS(Mar!$J$5:$J$605,Mar!$V$5:$V$605,"Receita",Mar!$G$5:$G$605,CReceber!$D461,Mar!$L$5:$L$605,"Não Pago")</f>
        <v>0</v>
      </c>
      <c r="H466" s="49">
        <f>SUMIFS(Abr!$J$5:$J$605,Abr!$V$5:$V$605,"Receita",Abr!$G$5:$G$605,CReceber!$D466,Abr!$L$5:$L$605,"Não Pago")</f>
        <v>0</v>
      </c>
      <c r="I466" s="49">
        <f>SUMIFS(Mai!$J$5:$J$605,Mai!$V$5:$V$605,"Receita",Mai!$G$5:$G$605,CReceber!$D466,Mai!$L$5:$L$605,"Não Pago")</f>
        <v>0</v>
      </c>
      <c r="J466" s="49">
        <f>SUMIFS(Jun!$J$5:$J$605,Jun!$V$5:$V$605,"Receita",Jun!$G$5:$G$605,CReceber!$D466,Jun!$L$5:$L$605,"Não Pago")</f>
        <v>0</v>
      </c>
      <c r="K466" s="49">
        <f>SUMIFS(Jul!$J$5:$J$605,Jul!$V$5:$V$605,"Receita",Jul!$G$5:$G$605,CReceber!$D466,Jul!$L$5:$L$605,"Não Pago")</f>
        <v>0</v>
      </c>
      <c r="L466" s="49">
        <f>SUMIFS(Ago!$J$5:$J$596,Ago!$V$5:$V$596,"Receita",Ago!$G$5:$G$596,CReceber!$D466,Ago!$L$5:$L$596,"Não Pago")</f>
        <v>0</v>
      </c>
      <c r="M466" s="49">
        <f>SUMIFS(Set!$J$5:$J$605,Set!$V$5:$V$605,"Receita",Set!$G$5:$G$605,CReceber!$D466,Set!$L$5:$L$605,"Não Pago")</f>
        <v>0</v>
      </c>
      <c r="N466" s="49">
        <f>SUMIFS(Out!$J$5:$J$605,Out!$V$5:$V$605,"Receita",Out!$G$5:$G$605,CReceber!$D466,Out!$L$5:$L$605,"Não Pago")</f>
        <v>0</v>
      </c>
      <c r="O466" s="49">
        <f>SUMIFS(Nov!$J$5:$J$605,Nov!$V$5:$V$605,"Receita",Nov!$G$5:$G$605,CReceber!$D466,Nov!$L$5:$L$605,"Não Pago")</f>
        <v>0</v>
      </c>
      <c r="P466" s="49">
        <f>SUMIFS(Dez!$J$5:$J$605,Dez!$V$5:$V$605,"Receita",Dez!$G$5:$G$605,CReceber!$D466,Dez!$L$5:$L$605,"Não Pago")</f>
        <v>0</v>
      </c>
      <c r="Q466" s="46">
        <f t="shared" si="25"/>
        <v>0</v>
      </c>
    </row>
    <row r="467" spans="3:17" ht="25.5" customHeight="1" thickTop="1" thickBot="1" x14ac:dyDescent="0.3">
      <c r="C467" s="34">
        <f>'PC Receitas'!O159</f>
        <v>0</v>
      </c>
      <c r="D467" s="35" t="e">
        <f>VLOOKUP(C467,'PC Receitas'!$K$4:$L$105,2,FALSE)</f>
        <v>#N/A</v>
      </c>
      <c r="E467" s="49">
        <f>SUMIFS(Jan!$J$5:$J$586,Jan!$V$5:$V$586,"Receita",Jan!$G$5:$G$586,CReceber!$D467,Jan!$L$5:$L$586,"Não Pago")</f>
        <v>0</v>
      </c>
      <c r="F467" s="49">
        <f>SUMIFS(Fev!$J$5:$J$605,Fev!$V$5:$V$605,"Receita",Fev!$G$5:$G$605,CReceber!$D467,Fev!$L$5:$L$605,"Não Pago")</f>
        <v>0</v>
      </c>
      <c r="G467" s="49">
        <f>SUMIFS(Mar!$J$5:$J$605,Mar!$V$5:$V$605,"Receita",Mar!$G$5:$G$605,CReceber!$D462,Mar!$L$5:$L$605,"Não Pago")</f>
        <v>0</v>
      </c>
      <c r="H467" s="49">
        <f>SUMIFS(Abr!$J$5:$J$605,Abr!$V$5:$V$605,"Receita",Abr!$G$5:$G$605,CReceber!$D467,Abr!$L$5:$L$605,"Não Pago")</f>
        <v>0</v>
      </c>
      <c r="I467" s="49">
        <f>SUMIFS(Mai!$J$5:$J$605,Mai!$V$5:$V$605,"Receita",Mai!$G$5:$G$605,CReceber!$D467,Mai!$L$5:$L$605,"Não Pago")</f>
        <v>0</v>
      </c>
      <c r="J467" s="49">
        <f>SUMIFS(Jun!$J$5:$J$605,Jun!$V$5:$V$605,"Receita",Jun!$G$5:$G$605,CReceber!$D467,Jun!$L$5:$L$605,"Não Pago")</f>
        <v>0</v>
      </c>
      <c r="K467" s="49">
        <f>SUMIFS(Jul!$J$5:$J$605,Jul!$V$5:$V$605,"Receita",Jul!$G$5:$G$605,CReceber!$D467,Jul!$L$5:$L$605,"Não Pago")</f>
        <v>0</v>
      </c>
      <c r="L467" s="49">
        <f>SUMIFS(Ago!$J$5:$J$596,Ago!$V$5:$V$596,"Receita",Ago!$G$5:$G$596,CReceber!$D467,Ago!$L$5:$L$596,"Não Pago")</f>
        <v>0</v>
      </c>
      <c r="M467" s="49">
        <f>SUMIFS(Set!$J$5:$J$605,Set!$V$5:$V$605,"Receita",Set!$G$5:$G$605,CReceber!$D467,Set!$L$5:$L$605,"Não Pago")</f>
        <v>0</v>
      </c>
      <c r="N467" s="49">
        <f>SUMIFS(Out!$J$5:$J$605,Out!$V$5:$V$605,"Receita",Out!$G$5:$G$605,CReceber!$D467,Out!$L$5:$L$605,"Não Pago")</f>
        <v>0</v>
      </c>
      <c r="O467" s="49">
        <f>SUMIFS(Nov!$J$5:$J$605,Nov!$V$5:$V$605,"Receita",Nov!$G$5:$G$605,CReceber!$D467,Nov!$L$5:$L$605,"Não Pago")</f>
        <v>0</v>
      </c>
      <c r="P467" s="49">
        <f>SUMIFS(Dez!$J$5:$J$605,Dez!$V$5:$V$605,"Receita",Dez!$G$5:$G$605,CReceber!$D467,Dez!$L$5:$L$605,"Não Pago")</f>
        <v>0</v>
      </c>
      <c r="Q467" s="46">
        <f t="shared" si="25"/>
        <v>0</v>
      </c>
    </row>
    <row r="468" spans="3:17" ht="25.5" customHeight="1" thickTop="1" thickBot="1" x14ac:dyDescent="0.3">
      <c r="C468" s="34">
        <f>'PC Receitas'!O160</f>
        <v>0</v>
      </c>
      <c r="D468" s="35" t="e">
        <f>VLOOKUP(C468,'PC Receitas'!$K$4:$L$105,2,FALSE)</f>
        <v>#N/A</v>
      </c>
      <c r="E468" s="49">
        <f>SUMIFS(Jan!$J$5:$J$586,Jan!$V$5:$V$586,"Receita",Jan!$G$5:$G$586,CReceber!$D468,Jan!$L$5:$L$586,"Não Pago")</f>
        <v>0</v>
      </c>
      <c r="F468" s="49">
        <f>SUMIFS(Fev!$J$5:$J$605,Fev!$V$5:$V$605,"Receita",Fev!$G$5:$G$605,CReceber!$D468,Fev!$L$5:$L$605,"Não Pago")</f>
        <v>0</v>
      </c>
      <c r="G468" s="49">
        <f>SUMIFS(Mar!$J$5:$J$605,Mar!$V$5:$V$605,"Receita",Mar!$G$5:$G$605,CReceber!$D463,Mar!$L$5:$L$605,"Não Pago")</f>
        <v>0</v>
      </c>
      <c r="H468" s="49">
        <f>SUMIFS(Abr!$J$5:$J$605,Abr!$V$5:$V$605,"Receita",Abr!$G$5:$G$605,CReceber!$D468,Abr!$L$5:$L$605,"Não Pago")</f>
        <v>0</v>
      </c>
      <c r="I468" s="49">
        <f>SUMIFS(Mai!$J$5:$J$605,Mai!$V$5:$V$605,"Receita",Mai!$G$5:$G$605,CReceber!$D468,Mai!$L$5:$L$605,"Não Pago")</f>
        <v>0</v>
      </c>
      <c r="J468" s="49">
        <f>SUMIFS(Jun!$J$5:$J$605,Jun!$V$5:$V$605,"Receita",Jun!$G$5:$G$605,CReceber!$D468,Jun!$L$5:$L$605,"Não Pago")</f>
        <v>0</v>
      </c>
      <c r="K468" s="49">
        <f>SUMIFS(Jul!$J$5:$J$605,Jul!$V$5:$V$605,"Receita",Jul!$G$5:$G$605,CReceber!$D468,Jul!$L$5:$L$605,"Não Pago")</f>
        <v>0</v>
      </c>
      <c r="L468" s="49">
        <f>SUMIFS(Ago!$J$5:$J$596,Ago!$V$5:$V$596,"Receita",Ago!$G$5:$G$596,CReceber!$D468,Ago!$L$5:$L$596,"Não Pago")</f>
        <v>0</v>
      </c>
      <c r="M468" s="49">
        <f>SUMIFS(Set!$J$5:$J$605,Set!$V$5:$V$605,"Receita",Set!$G$5:$G$605,CReceber!$D468,Set!$L$5:$L$605,"Não Pago")</f>
        <v>0</v>
      </c>
      <c r="N468" s="49">
        <f>SUMIFS(Out!$J$5:$J$605,Out!$V$5:$V$605,"Receita",Out!$G$5:$G$605,CReceber!$D468,Out!$L$5:$L$605,"Não Pago")</f>
        <v>0</v>
      </c>
      <c r="O468" s="49">
        <f>SUMIFS(Nov!$J$5:$J$605,Nov!$V$5:$V$605,"Receita",Nov!$G$5:$G$605,CReceber!$D468,Nov!$L$5:$L$605,"Não Pago")</f>
        <v>0</v>
      </c>
      <c r="P468" s="49">
        <f>SUMIFS(Dez!$J$5:$J$605,Dez!$V$5:$V$605,"Receita",Dez!$G$5:$G$605,CReceber!$D468,Dez!$L$5:$L$605,"Não Pago")</f>
        <v>0</v>
      </c>
      <c r="Q468" s="46">
        <f t="shared" si="25"/>
        <v>0</v>
      </c>
    </row>
    <row r="469" spans="3:17" ht="25.5" customHeight="1" thickTop="1" thickBot="1" x14ac:dyDescent="0.3">
      <c r="C469" s="34">
        <f>'PC Receitas'!O161</f>
        <v>0</v>
      </c>
      <c r="D469" s="35" t="e">
        <f>VLOOKUP(C469,'PC Receitas'!$K$4:$L$105,2,FALSE)</f>
        <v>#N/A</v>
      </c>
      <c r="E469" s="49">
        <f>SUMIFS(Jan!$J$5:$J$586,Jan!$V$5:$V$586,"Receita",Jan!$G$5:$G$586,CReceber!$D469,Jan!$L$5:$L$586,"Não Pago")</f>
        <v>0</v>
      </c>
      <c r="F469" s="49">
        <f>SUMIFS(Fev!$J$5:$J$605,Fev!$V$5:$V$605,"Receita",Fev!$G$5:$G$605,CReceber!$D469,Fev!$L$5:$L$605,"Não Pago")</f>
        <v>0</v>
      </c>
      <c r="G469" s="49">
        <f>SUMIFS(Mar!$J$5:$J$605,Mar!$V$5:$V$605,"Receita",Mar!$G$5:$G$605,CReceber!$D464,Mar!$L$5:$L$605,"Não Pago")</f>
        <v>0</v>
      </c>
      <c r="H469" s="49">
        <f>SUMIFS(Abr!$J$5:$J$605,Abr!$V$5:$V$605,"Receita",Abr!$G$5:$G$605,CReceber!$D469,Abr!$L$5:$L$605,"Não Pago")</f>
        <v>0</v>
      </c>
      <c r="I469" s="49">
        <f>SUMIFS(Mai!$J$5:$J$605,Mai!$V$5:$V$605,"Receita",Mai!$G$5:$G$605,CReceber!$D469,Mai!$L$5:$L$605,"Não Pago")</f>
        <v>0</v>
      </c>
      <c r="J469" s="49">
        <f>SUMIFS(Jun!$J$5:$J$605,Jun!$V$5:$V$605,"Receita",Jun!$G$5:$G$605,CReceber!$D469,Jun!$L$5:$L$605,"Não Pago")</f>
        <v>0</v>
      </c>
      <c r="K469" s="49">
        <f>SUMIFS(Jul!$J$5:$J$605,Jul!$V$5:$V$605,"Receita",Jul!$G$5:$G$605,CReceber!$D469,Jul!$L$5:$L$605,"Não Pago")</f>
        <v>0</v>
      </c>
      <c r="L469" s="49">
        <f>SUMIFS(Ago!$J$5:$J$596,Ago!$V$5:$V$596,"Receita",Ago!$G$5:$G$596,CReceber!$D469,Ago!$L$5:$L$596,"Não Pago")</f>
        <v>0</v>
      </c>
      <c r="M469" s="49">
        <f>SUMIFS(Set!$J$5:$J$605,Set!$V$5:$V$605,"Receita",Set!$G$5:$G$605,CReceber!$D469,Set!$L$5:$L$605,"Não Pago")</f>
        <v>0</v>
      </c>
      <c r="N469" s="49">
        <f>SUMIFS(Out!$J$5:$J$605,Out!$V$5:$V$605,"Receita",Out!$G$5:$G$605,CReceber!$D469,Out!$L$5:$L$605,"Não Pago")</f>
        <v>0</v>
      </c>
      <c r="O469" s="49">
        <f>SUMIFS(Nov!$J$5:$J$605,Nov!$V$5:$V$605,"Receita",Nov!$G$5:$G$605,CReceber!$D469,Nov!$L$5:$L$605,"Não Pago")</f>
        <v>0</v>
      </c>
      <c r="P469" s="49">
        <f>SUMIFS(Dez!$J$5:$J$605,Dez!$V$5:$V$605,"Receita",Dez!$G$5:$G$605,CReceber!$D469,Dez!$L$5:$L$605,"Não Pago")</f>
        <v>0</v>
      </c>
      <c r="Q469" s="46">
        <f t="shared" si="25"/>
        <v>0</v>
      </c>
    </row>
    <row r="470" spans="3:17" ht="25.5" customHeight="1" thickTop="1" thickBot="1" x14ac:dyDescent="0.3">
      <c r="C470" s="34">
        <f>'PC Receitas'!O162</f>
        <v>0</v>
      </c>
      <c r="D470" s="35" t="e">
        <f>VLOOKUP(C470,'PC Receitas'!$K$4:$L$105,2,FALSE)</f>
        <v>#N/A</v>
      </c>
      <c r="E470" s="49">
        <f>SUMIFS(Jan!$J$5:$J$586,Jan!$V$5:$V$586,"Receita",Jan!$G$5:$G$586,CReceber!$D470,Jan!$L$5:$L$586,"Não Pago")</f>
        <v>0</v>
      </c>
      <c r="F470" s="49">
        <f>SUMIFS(Fev!$J$5:$J$605,Fev!$V$5:$V$605,"Receita",Fev!$G$5:$G$605,CReceber!$D470,Fev!$L$5:$L$605,"Não Pago")</f>
        <v>0</v>
      </c>
      <c r="G470" s="49">
        <f>SUMIFS(Mar!$J$5:$J$605,Mar!$V$5:$V$605,"Receita",Mar!$G$5:$G$605,CReceber!$D465,Mar!$L$5:$L$605,"Não Pago")</f>
        <v>0</v>
      </c>
      <c r="H470" s="49">
        <f>SUMIFS(Abr!$J$5:$J$605,Abr!$V$5:$V$605,"Receita",Abr!$G$5:$G$605,CReceber!$D470,Abr!$L$5:$L$605,"Não Pago")</f>
        <v>0</v>
      </c>
      <c r="I470" s="49">
        <f>SUMIFS(Mai!$J$5:$J$605,Mai!$V$5:$V$605,"Receita",Mai!$G$5:$G$605,CReceber!$D470,Mai!$L$5:$L$605,"Não Pago")</f>
        <v>0</v>
      </c>
      <c r="J470" s="49">
        <f>SUMIFS(Jun!$J$5:$J$605,Jun!$V$5:$V$605,"Receita",Jun!$G$5:$G$605,CReceber!$D470,Jun!$L$5:$L$605,"Não Pago")</f>
        <v>0</v>
      </c>
      <c r="K470" s="49">
        <f>SUMIFS(Jul!$J$5:$J$605,Jul!$V$5:$V$605,"Receita",Jul!$G$5:$G$605,CReceber!$D470,Jul!$L$5:$L$605,"Não Pago")</f>
        <v>0</v>
      </c>
      <c r="L470" s="49">
        <f>SUMIFS(Ago!$J$5:$J$596,Ago!$V$5:$V$596,"Receita",Ago!$G$5:$G$596,CReceber!$D470,Ago!$L$5:$L$596,"Não Pago")</f>
        <v>0</v>
      </c>
      <c r="M470" s="49">
        <f>SUMIFS(Set!$J$5:$J$605,Set!$V$5:$V$605,"Receita",Set!$G$5:$G$605,CReceber!$D470,Set!$L$5:$L$605,"Não Pago")</f>
        <v>0</v>
      </c>
      <c r="N470" s="49">
        <f>SUMIFS(Out!$J$5:$J$605,Out!$V$5:$V$605,"Receita",Out!$G$5:$G$605,CReceber!$D470,Out!$L$5:$L$605,"Não Pago")</f>
        <v>0</v>
      </c>
      <c r="O470" s="49">
        <f>SUMIFS(Nov!$J$5:$J$605,Nov!$V$5:$V$605,"Receita",Nov!$G$5:$G$605,CReceber!$D470,Nov!$L$5:$L$605,"Não Pago")</f>
        <v>0</v>
      </c>
      <c r="P470" s="49">
        <f>SUMIFS(Dez!$J$5:$J$605,Dez!$V$5:$V$605,"Receita",Dez!$G$5:$G$605,CReceber!$D470,Dez!$L$5:$L$605,"Não Pago")</f>
        <v>0</v>
      </c>
      <c r="Q470" s="46">
        <f t="shared" si="25"/>
        <v>0</v>
      </c>
    </row>
    <row r="471" spans="3:17" ht="25.5" customHeight="1" thickTop="1" thickBot="1" x14ac:dyDescent="0.3">
      <c r="C471" s="34">
        <f>'PC Receitas'!O163</f>
        <v>0</v>
      </c>
      <c r="D471" s="35" t="e">
        <f>VLOOKUP(C471,'PC Receitas'!$K$4:$L$105,2,FALSE)</f>
        <v>#N/A</v>
      </c>
      <c r="E471" s="49">
        <f>SUMIFS(Jan!$J$5:$J$586,Jan!$V$5:$V$586,"Receita",Jan!$G$5:$G$586,CReceber!$D471,Jan!$L$5:$L$586,"Não Pago")</f>
        <v>0</v>
      </c>
      <c r="F471" s="49">
        <f>SUMIFS(Fev!$J$5:$J$605,Fev!$V$5:$V$605,"Receita",Fev!$G$5:$G$605,CReceber!$D471,Fev!$L$5:$L$605,"Não Pago")</f>
        <v>0</v>
      </c>
      <c r="G471" s="49">
        <f>SUMIFS(Mar!$J$5:$J$605,Mar!$V$5:$V$605,"Receita",Mar!$G$5:$G$605,CReceber!$D466,Mar!$L$5:$L$605,"Não Pago")</f>
        <v>0</v>
      </c>
      <c r="H471" s="49">
        <f>SUMIFS(Abr!$J$5:$J$605,Abr!$V$5:$V$605,"Receita",Abr!$G$5:$G$605,CReceber!$D471,Abr!$L$5:$L$605,"Não Pago")</f>
        <v>0</v>
      </c>
      <c r="I471" s="49">
        <f>SUMIFS(Mai!$J$5:$J$605,Mai!$V$5:$V$605,"Receita",Mai!$G$5:$G$605,CReceber!$D471,Mai!$L$5:$L$605,"Não Pago")</f>
        <v>0</v>
      </c>
      <c r="J471" s="49">
        <f>SUMIFS(Jun!$J$5:$J$605,Jun!$V$5:$V$605,"Receita",Jun!$G$5:$G$605,CReceber!$D471,Jun!$L$5:$L$605,"Não Pago")</f>
        <v>0</v>
      </c>
      <c r="K471" s="49">
        <f>SUMIFS(Jul!$J$5:$J$605,Jul!$V$5:$V$605,"Receita",Jul!$G$5:$G$605,CReceber!$D471,Jul!$L$5:$L$605,"Não Pago")</f>
        <v>0</v>
      </c>
      <c r="L471" s="49">
        <f>SUMIFS(Ago!$J$5:$J$596,Ago!$V$5:$V$596,"Receita",Ago!$G$5:$G$596,CReceber!$D471,Ago!$L$5:$L$596,"Não Pago")</f>
        <v>0</v>
      </c>
      <c r="M471" s="49">
        <f>SUMIFS(Set!$J$5:$J$605,Set!$V$5:$V$605,"Receita",Set!$G$5:$G$605,CReceber!$D471,Set!$L$5:$L$605,"Não Pago")</f>
        <v>0</v>
      </c>
      <c r="N471" s="49">
        <f>SUMIFS(Out!$J$5:$J$605,Out!$V$5:$V$605,"Receita",Out!$G$5:$G$605,CReceber!$D471,Out!$L$5:$L$605,"Não Pago")</f>
        <v>0</v>
      </c>
      <c r="O471" s="49">
        <f>SUMIFS(Nov!$J$5:$J$605,Nov!$V$5:$V$605,"Receita",Nov!$G$5:$G$605,CReceber!$D471,Nov!$L$5:$L$605,"Não Pago")</f>
        <v>0</v>
      </c>
      <c r="P471" s="49">
        <f>SUMIFS(Dez!$J$5:$J$605,Dez!$V$5:$V$605,"Receita",Dez!$G$5:$G$605,CReceber!$D471,Dez!$L$5:$L$605,"Não Pago")</f>
        <v>0</v>
      </c>
      <c r="Q471" s="46">
        <f t="shared" si="25"/>
        <v>0</v>
      </c>
    </row>
    <row r="472" spans="3:17" ht="25.5" customHeight="1" thickTop="1" thickBot="1" x14ac:dyDescent="0.3">
      <c r="C472" s="34">
        <f>'PC Receitas'!O164</f>
        <v>0</v>
      </c>
      <c r="D472" s="35" t="e">
        <f>VLOOKUP(C472,'PC Receitas'!$K$4:$L$105,2,FALSE)</f>
        <v>#N/A</v>
      </c>
      <c r="E472" s="49">
        <f>SUMIFS(Jan!$J$5:$J$586,Jan!$V$5:$V$586,"Receita",Jan!$G$5:$G$586,CReceber!$D472,Jan!$L$5:$L$586,"Não Pago")</f>
        <v>0</v>
      </c>
      <c r="F472" s="49">
        <f>SUMIFS(Fev!$J$5:$J$605,Fev!$V$5:$V$605,"Receita",Fev!$G$5:$G$605,CReceber!$D472,Fev!$L$5:$L$605,"Não Pago")</f>
        <v>0</v>
      </c>
      <c r="G472" s="49">
        <f>SUMIFS(Mar!$J$5:$J$605,Mar!$V$5:$V$605,"Receita",Mar!$G$5:$G$605,CReceber!$D467,Mar!$L$5:$L$605,"Não Pago")</f>
        <v>0</v>
      </c>
      <c r="H472" s="49">
        <f>SUMIFS(Abr!$J$5:$J$605,Abr!$V$5:$V$605,"Receita",Abr!$G$5:$G$605,CReceber!$D472,Abr!$L$5:$L$605,"Não Pago")</f>
        <v>0</v>
      </c>
      <c r="I472" s="49">
        <f>SUMIFS(Mai!$J$5:$J$605,Mai!$V$5:$V$605,"Receita",Mai!$G$5:$G$605,CReceber!$D472,Mai!$L$5:$L$605,"Não Pago")</f>
        <v>0</v>
      </c>
      <c r="J472" s="49">
        <f>SUMIFS(Jun!$J$5:$J$605,Jun!$V$5:$V$605,"Receita",Jun!$G$5:$G$605,CReceber!$D472,Jun!$L$5:$L$605,"Não Pago")</f>
        <v>0</v>
      </c>
      <c r="K472" s="49">
        <f>SUMIFS(Jul!$J$5:$J$605,Jul!$V$5:$V$605,"Receita",Jul!$G$5:$G$605,CReceber!$D472,Jul!$L$5:$L$605,"Não Pago")</f>
        <v>0</v>
      </c>
      <c r="L472" s="49">
        <f>SUMIFS(Ago!$J$5:$J$596,Ago!$V$5:$V$596,"Receita",Ago!$G$5:$G$596,CReceber!$D472,Ago!$L$5:$L$596,"Não Pago")</f>
        <v>0</v>
      </c>
      <c r="M472" s="49">
        <f>SUMIFS(Set!$J$5:$J$605,Set!$V$5:$V$605,"Receita",Set!$G$5:$G$605,CReceber!$D472,Set!$L$5:$L$605,"Não Pago")</f>
        <v>0</v>
      </c>
      <c r="N472" s="49">
        <f>SUMIFS(Out!$J$5:$J$605,Out!$V$5:$V$605,"Receita",Out!$G$5:$G$605,CReceber!$D472,Out!$L$5:$L$605,"Não Pago")</f>
        <v>0</v>
      </c>
      <c r="O472" s="49">
        <f>SUMIFS(Nov!$J$5:$J$605,Nov!$V$5:$V$605,"Receita",Nov!$G$5:$G$605,CReceber!$D472,Nov!$L$5:$L$605,"Não Pago")</f>
        <v>0</v>
      </c>
      <c r="P472" s="49">
        <f>SUMIFS(Dez!$J$5:$J$605,Dez!$V$5:$V$605,"Receita",Dez!$G$5:$G$605,CReceber!$D472,Dez!$L$5:$L$605,"Não Pago")</f>
        <v>0</v>
      </c>
      <c r="Q472" s="46">
        <f t="shared" si="25"/>
        <v>0</v>
      </c>
    </row>
    <row r="473" spans="3:17" ht="25.5" customHeight="1" thickTop="1" thickBot="1" x14ac:dyDescent="0.3">
      <c r="C473" s="34">
        <f>'PC Receitas'!O165</f>
        <v>0</v>
      </c>
      <c r="D473" s="35" t="e">
        <f>VLOOKUP(C473,'PC Receitas'!$K$4:$L$105,2,FALSE)</f>
        <v>#N/A</v>
      </c>
      <c r="E473" s="49">
        <f>SUMIFS(Jan!$J$5:$J$586,Jan!$V$5:$V$586,"Receita",Jan!$G$5:$G$586,CReceber!$D473,Jan!$L$5:$L$586,"Não Pago")</f>
        <v>0</v>
      </c>
      <c r="F473" s="49">
        <f>SUMIFS(Fev!$J$5:$J$605,Fev!$V$5:$V$605,"Receita",Fev!$G$5:$G$605,CReceber!$D473,Fev!$L$5:$L$605,"Não Pago")</f>
        <v>0</v>
      </c>
      <c r="G473" s="49">
        <f>SUMIFS(Mar!$J$5:$J$605,Mar!$V$5:$V$605,"Receita",Mar!$G$5:$G$605,CReceber!$D468,Mar!$L$5:$L$605,"Não Pago")</f>
        <v>0</v>
      </c>
      <c r="H473" s="49">
        <f>SUMIFS(Abr!$J$5:$J$605,Abr!$V$5:$V$605,"Receita",Abr!$G$5:$G$605,CReceber!$D473,Abr!$L$5:$L$605,"Não Pago")</f>
        <v>0</v>
      </c>
      <c r="I473" s="49">
        <f>SUMIFS(Mai!$J$5:$J$605,Mai!$V$5:$V$605,"Receita",Mai!$G$5:$G$605,CReceber!$D473,Mai!$L$5:$L$605,"Não Pago")</f>
        <v>0</v>
      </c>
      <c r="J473" s="49">
        <f>SUMIFS(Jun!$J$5:$J$605,Jun!$V$5:$V$605,"Receita",Jun!$G$5:$G$605,CReceber!$D473,Jun!$L$5:$L$605,"Não Pago")</f>
        <v>0</v>
      </c>
      <c r="K473" s="49">
        <f>SUMIFS(Jul!$J$5:$J$605,Jul!$V$5:$V$605,"Receita",Jul!$G$5:$G$605,CReceber!$D473,Jul!$L$5:$L$605,"Não Pago")</f>
        <v>0</v>
      </c>
      <c r="L473" s="49">
        <f>SUMIFS(Ago!$J$5:$J$596,Ago!$V$5:$V$596,"Receita",Ago!$G$5:$G$596,CReceber!$D473,Ago!$L$5:$L$596,"Não Pago")</f>
        <v>0</v>
      </c>
      <c r="M473" s="49">
        <f>SUMIFS(Set!$J$5:$J$605,Set!$V$5:$V$605,"Receita",Set!$G$5:$G$605,CReceber!$D473,Set!$L$5:$L$605,"Não Pago")</f>
        <v>0</v>
      </c>
      <c r="N473" s="49">
        <f>SUMIFS(Out!$J$5:$J$605,Out!$V$5:$V$605,"Receita",Out!$G$5:$G$605,CReceber!$D473,Out!$L$5:$L$605,"Não Pago")</f>
        <v>0</v>
      </c>
      <c r="O473" s="49">
        <f>SUMIFS(Nov!$J$5:$J$605,Nov!$V$5:$V$605,"Receita",Nov!$G$5:$G$605,CReceber!$D473,Nov!$L$5:$L$605,"Não Pago")</f>
        <v>0</v>
      </c>
      <c r="P473" s="49">
        <f>SUMIFS(Dez!$J$5:$J$605,Dez!$V$5:$V$605,"Receita",Dez!$G$5:$G$605,CReceber!$D473,Dez!$L$5:$L$605,"Não Pago")</f>
        <v>0</v>
      </c>
      <c r="Q473" s="46">
        <f t="shared" si="25"/>
        <v>0</v>
      </c>
    </row>
    <row r="474" spans="3:17" ht="25.5" customHeight="1" thickTop="1" thickBot="1" x14ac:dyDescent="0.3">
      <c r="C474" s="34">
        <f>'PC Receitas'!O166</f>
        <v>0</v>
      </c>
      <c r="D474" s="35" t="e">
        <f>VLOOKUP(C474,'PC Receitas'!$K$4:$L$105,2,FALSE)</f>
        <v>#N/A</v>
      </c>
      <c r="E474" s="49">
        <f>SUMIFS(Jan!$J$5:$J$586,Jan!$V$5:$V$586,"Receita",Jan!$G$5:$G$586,CReceber!$D474,Jan!$L$5:$L$586,"Não Pago")</f>
        <v>0</v>
      </c>
      <c r="F474" s="49">
        <f>SUMIFS(Fev!$J$5:$J$605,Fev!$V$5:$V$605,"Receita",Fev!$G$5:$G$605,CReceber!$D474,Fev!$L$5:$L$605,"Não Pago")</f>
        <v>0</v>
      </c>
      <c r="G474" s="49">
        <f>SUMIFS(Mar!$J$5:$J$605,Mar!$V$5:$V$605,"Receita",Mar!$G$5:$G$605,CReceber!$D469,Mar!$L$5:$L$605,"Não Pago")</f>
        <v>0</v>
      </c>
      <c r="H474" s="49">
        <f>SUMIFS(Abr!$J$5:$J$605,Abr!$V$5:$V$605,"Receita",Abr!$G$5:$G$605,CReceber!$D474,Abr!$L$5:$L$605,"Não Pago")</f>
        <v>0</v>
      </c>
      <c r="I474" s="49">
        <f>SUMIFS(Mai!$J$5:$J$605,Mai!$V$5:$V$605,"Receita",Mai!$G$5:$G$605,CReceber!$D474,Mai!$L$5:$L$605,"Não Pago")</f>
        <v>0</v>
      </c>
      <c r="J474" s="49">
        <f>SUMIFS(Jun!$J$5:$J$605,Jun!$V$5:$V$605,"Receita",Jun!$G$5:$G$605,CReceber!$D474,Jun!$L$5:$L$605,"Não Pago")</f>
        <v>0</v>
      </c>
      <c r="K474" s="49">
        <f>SUMIFS(Jul!$J$5:$J$605,Jul!$V$5:$V$605,"Receita",Jul!$G$5:$G$605,CReceber!$D474,Jul!$L$5:$L$605,"Não Pago")</f>
        <v>0</v>
      </c>
      <c r="L474" s="49">
        <f>SUMIFS(Ago!$J$5:$J$596,Ago!$V$5:$V$596,"Receita",Ago!$G$5:$G$596,CReceber!$D474,Ago!$L$5:$L$596,"Não Pago")</f>
        <v>0</v>
      </c>
      <c r="M474" s="49">
        <f>SUMIFS(Set!$J$5:$J$605,Set!$V$5:$V$605,"Receita",Set!$G$5:$G$605,CReceber!$D474,Set!$L$5:$L$605,"Não Pago")</f>
        <v>0</v>
      </c>
      <c r="N474" s="49">
        <f>SUMIFS(Out!$J$5:$J$605,Out!$V$5:$V$605,"Receita",Out!$G$5:$G$605,CReceber!$D474,Out!$L$5:$L$605,"Não Pago")</f>
        <v>0</v>
      </c>
      <c r="O474" s="49">
        <f>SUMIFS(Nov!$J$5:$J$605,Nov!$V$5:$V$605,"Receita",Nov!$G$5:$G$605,CReceber!$D474,Nov!$L$5:$L$605,"Não Pago")</f>
        <v>0</v>
      </c>
      <c r="P474" s="49">
        <f>SUMIFS(Dez!$J$5:$J$605,Dez!$V$5:$V$605,"Receita",Dez!$G$5:$G$605,CReceber!$D474,Dez!$L$5:$L$605,"Não Pago")</f>
        <v>0</v>
      </c>
      <c r="Q474" s="46">
        <f t="shared" si="25"/>
        <v>0</v>
      </c>
    </row>
    <row r="475" spans="3:17" ht="25.5" customHeight="1" thickTop="1" thickBot="1" x14ac:dyDescent="0.3">
      <c r="C475" s="34">
        <f>'PC Receitas'!O167</f>
        <v>0</v>
      </c>
      <c r="D475" s="35" t="e">
        <f>VLOOKUP(C475,'PC Receitas'!$K$4:$L$105,2,FALSE)</f>
        <v>#N/A</v>
      </c>
      <c r="E475" s="49">
        <f>SUMIFS(Jan!$J$5:$J$586,Jan!$V$5:$V$586,"Receita",Jan!$G$5:$G$586,CReceber!$D475,Jan!$L$5:$L$586,"Não Pago")</f>
        <v>0</v>
      </c>
      <c r="F475" s="49">
        <f>SUMIFS(Fev!$J$5:$J$605,Fev!$V$5:$V$605,"Receita",Fev!$G$5:$G$605,CReceber!$D475,Fev!$L$5:$L$605,"Não Pago")</f>
        <v>0</v>
      </c>
      <c r="G475" s="49">
        <f>SUMIFS(Mar!$J$5:$J$605,Mar!$V$5:$V$605,"Receita",Mar!$G$5:$G$605,CReceber!$D470,Mar!$L$5:$L$605,"Não Pago")</f>
        <v>0</v>
      </c>
      <c r="H475" s="49">
        <f>SUMIFS(Abr!$J$5:$J$605,Abr!$V$5:$V$605,"Receita",Abr!$G$5:$G$605,CReceber!$D475,Abr!$L$5:$L$605,"Não Pago")</f>
        <v>0</v>
      </c>
      <c r="I475" s="49">
        <f>SUMIFS(Mai!$J$5:$J$605,Mai!$V$5:$V$605,"Receita",Mai!$G$5:$G$605,CReceber!$D475,Mai!$L$5:$L$605,"Não Pago")</f>
        <v>0</v>
      </c>
      <c r="J475" s="49">
        <f>SUMIFS(Jun!$J$5:$J$605,Jun!$V$5:$V$605,"Receita",Jun!$G$5:$G$605,CReceber!$D475,Jun!$L$5:$L$605,"Não Pago")</f>
        <v>0</v>
      </c>
      <c r="K475" s="49">
        <f>SUMIFS(Jul!$J$5:$J$605,Jul!$V$5:$V$605,"Receita",Jul!$G$5:$G$605,CReceber!$D475,Jul!$L$5:$L$605,"Não Pago")</f>
        <v>0</v>
      </c>
      <c r="L475" s="49">
        <f>SUMIFS(Ago!$J$5:$J$596,Ago!$V$5:$V$596,"Receita",Ago!$G$5:$G$596,CReceber!$D475,Ago!$L$5:$L$596,"Não Pago")</f>
        <v>0</v>
      </c>
      <c r="M475" s="49">
        <f>SUMIFS(Set!$J$5:$J$605,Set!$V$5:$V$605,"Receita",Set!$G$5:$G$605,CReceber!$D475,Set!$L$5:$L$605,"Não Pago")</f>
        <v>0</v>
      </c>
      <c r="N475" s="49">
        <f>SUMIFS(Out!$J$5:$J$605,Out!$V$5:$V$605,"Receita",Out!$G$5:$G$605,CReceber!$D475,Out!$L$5:$L$605,"Não Pago")</f>
        <v>0</v>
      </c>
      <c r="O475" s="49">
        <f>SUMIFS(Nov!$J$5:$J$605,Nov!$V$5:$V$605,"Receita",Nov!$G$5:$G$605,CReceber!$D475,Nov!$L$5:$L$605,"Não Pago")</f>
        <v>0</v>
      </c>
      <c r="P475" s="49">
        <f>SUMIFS(Dez!$J$5:$J$605,Dez!$V$5:$V$605,"Receita",Dez!$G$5:$G$605,CReceber!$D475,Dez!$L$5:$L$605,"Não Pago")</f>
        <v>0</v>
      </c>
      <c r="Q475" s="46">
        <f t="shared" si="25"/>
        <v>0</v>
      </c>
    </row>
    <row r="476" spans="3:17" ht="25.5" customHeight="1" thickTop="1" thickBot="1" x14ac:dyDescent="0.3">
      <c r="C476" s="34">
        <f>'PC Receitas'!O168</f>
        <v>0</v>
      </c>
      <c r="D476" s="35" t="e">
        <f>VLOOKUP(C476,'PC Receitas'!$K$4:$L$105,2,FALSE)</f>
        <v>#N/A</v>
      </c>
      <c r="E476" s="49">
        <f>SUMIFS(Jan!$J$5:$J$586,Jan!$V$5:$V$586,"Receita",Jan!$G$5:$G$586,CReceber!$D476,Jan!$L$5:$L$586,"Não Pago")</f>
        <v>0</v>
      </c>
      <c r="F476" s="49">
        <f>SUMIFS(Fev!$J$5:$J$605,Fev!$V$5:$V$605,"Receita",Fev!$G$5:$G$605,CReceber!$D476,Fev!$L$5:$L$605,"Não Pago")</f>
        <v>0</v>
      </c>
      <c r="G476" s="49">
        <f>SUMIFS(Mar!$J$5:$J$605,Mar!$V$5:$V$605,"Receita",Mar!$G$5:$G$605,CReceber!$D471,Mar!$L$5:$L$605,"Não Pago")</f>
        <v>0</v>
      </c>
      <c r="H476" s="49">
        <f>SUMIFS(Abr!$J$5:$J$605,Abr!$V$5:$V$605,"Receita",Abr!$G$5:$G$605,CReceber!$D476,Abr!$L$5:$L$605,"Não Pago")</f>
        <v>0</v>
      </c>
      <c r="I476" s="49">
        <f>SUMIFS(Mai!$J$5:$J$605,Mai!$V$5:$V$605,"Receita",Mai!$G$5:$G$605,CReceber!$D476,Mai!$L$5:$L$605,"Não Pago")</f>
        <v>0</v>
      </c>
      <c r="J476" s="49">
        <f>SUMIFS(Jun!$J$5:$J$605,Jun!$V$5:$V$605,"Receita",Jun!$G$5:$G$605,CReceber!$D476,Jun!$L$5:$L$605,"Não Pago")</f>
        <v>0</v>
      </c>
      <c r="K476" s="49">
        <f>SUMIFS(Jul!$J$5:$J$605,Jul!$V$5:$V$605,"Receita",Jul!$G$5:$G$605,CReceber!$D476,Jul!$L$5:$L$605,"Não Pago")</f>
        <v>0</v>
      </c>
      <c r="L476" s="49">
        <f>SUMIFS(Ago!$J$5:$J$596,Ago!$V$5:$V$596,"Receita",Ago!$G$5:$G$596,CReceber!$D476,Ago!$L$5:$L$596,"Não Pago")</f>
        <v>0</v>
      </c>
      <c r="M476" s="49">
        <f>SUMIFS(Set!$J$5:$J$605,Set!$V$5:$V$605,"Receita",Set!$G$5:$G$605,CReceber!$D476,Set!$L$5:$L$605,"Não Pago")</f>
        <v>0</v>
      </c>
      <c r="N476" s="49">
        <f>SUMIFS(Out!$J$5:$J$605,Out!$V$5:$V$605,"Receita",Out!$G$5:$G$605,CReceber!$D476,Out!$L$5:$L$605,"Não Pago")</f>
        <v>0</v>
      </c>
      <c r="O476" s="49">
        <f>SUMIFS(Nov!$J$5:$J$605,Nov!$V$5:$V$605,"Receita",Nov!$G$5:$G$605,CReceber!$D476,Nov!$L$5:$L$605,"Não Pago")</f>
        <v>0</v>
      </c>
      <c r="P476" s="49">
        <f>SUMIFS(Dez!$J$5:$J$605,Dez!$V$5:$V$605,"Receita",Dez!$G$5:$G$605,CReceber!$D476,Dez!$L$5:$L$605,"Não Pago")</f>
        <v>0</v>
      </c>
      <c r="Q476" s="46">
        <f t="shared" si="25"/>
        <v>0</v>
      </c>
    </row>
    <row r="477" spans="3:17" ht="25.5" customHeight="1" thickTop="1" thickBot="1" x14ac:dyDescent="0.3">
      <c r="C477" s="34">
        <f>'PC Receitas'!O169</f>
        <v>0</v>
      </c>
      <c r="D477" s="35" t="e">
        <f>VLOOKUP(C477,'PC Receitas'!$K$4:$L$105,2,FALSE)</f>
        <v>#N/A</v>
      </c>
      <c r="E477" s="49">
        <f>SUMIFS(Jan!$J$5:$J$586,Jan!$V$5:$V$586,"Receita",Jan!$G$5:$G$586,CReceber!$D477,Jan!$L$5:$L$586,"Não Pago")</f>
        <v>0</v>
      </c>
      <c r="F477" s="49">
        <f>SUMIFS(Fev!$J$5:$J$605,Fev!$V$5:$V$605,"Receita",Fev!$G$5:$G$605,CReceber!$D477,Fev!$L$5:$L$605,"Não Pago")</f>
        <v>0</v>
      </c>
      <c r="G477" s="49">
        <f>SUMIFS(Mar!$J$5:$J$605,Mar!$V$5:$V$605,"Receita",Mar!$G$5:$G$605,CReceber!$D472,Mar!$L$5:$L$605,"Não Pago")</f>
        <v>0</v>
      </c>
      <c r="H477" s="49">
        <f>SUMIFS(Abr!$J$5:$J$605,Abr!$V$5:$V$605,"Receita",Abr!$G$5:$G$605,CReceber!$D477,Abr!$L$5:$L$605,"Não Pago")</f>
        <v>0</v>
      </c>
      <c r="I477" s="49">
        <f>SUMIFS(Mai!$J$5:$J$605,Mai!$V$5:$V$605,"Receita",Mai!$G$5:$G$605,CReceber!$D477,Mai!$L$5:$L$605,"Não Pago")</f>
        <v>0</v>
      </c>
      <c r="J477" s="49">
        <f>SUMIFS(Jun!$J$5:$J$605,Jun!$V$5:$V$605,"Receita",Jun!$G$5:$G$605,CReceber!$D477,Jun!$L$5:$L$605,"Não Pago")</f>
        <v>0</v>
      </c>
      <c r="K477" s="49">
        <f>SUMIFS(Jul!$J$5:$J$605,Jul!$V$5:$V$605,"Receita",Jul!$G$5:$G$605,CReceber!$D477,Jul!$L$5:$L$605,"Não Pago")</f>
        <v>0</v>
      </c>
      <c r="L477" s="49">
        <f>SUMIFS(Ago!$J$5:$J$596,Ago!$V$5:$V$596,"Receita",Ago!$G$5:$G$596,CReceber!$D477,Ago!$L$5:$L$596,"Não Pago")</f>
        <v>0</v>
      </c>
      <c r="M477" s="49">
        <f>SUMIFS(Set!$J$5:$J$605,Set!$V$5:$V$605,"Receita",Set!$G$5:$G$605,CReceber!$D477,Set!$L$5:$L$605,"Não Pago")</f>
        <v>0</v>
      </c>
      <c r="N477" s="49">
        <f>SUMIFS(Out!$J$5:$J$605,Out!$V$5:$V$605,"Receita",Out!$G$5:$G$605,CReceber!$D477,Out!$L$5:$L$605,"Não Pago")</f>
        <v>0</v>
      </c>
      <c r="O477" s="49">
        <f>SUMIFS(Nov!$J$5:$J$605,Nov!$V$5:$V$605,"Receita",Nov!$G$5:$G$605,CReceber!$D477,Nov!$L$5:$L$605,"Não Pago")</f>
        <v>0</v>
      </c>
      <c r="P477" s="49">
        <f>SUMIFS(Dez!$J$5:$J$605,Dez!$V$5:$V$605,"Receita",Dez!$G$5:$G$605,CReceber!$D477,Dez!$L$5:$L$605,"Não Pago")</f>
        <v>0</v>
      </c>
      <c r="Q477" s="46">
        <f t="shared" si="25"/>
        <v>0</v>
      </c>
    </row>
    <row r="478" spans="3:17" ht="25.5" customHeight="1" thickTop="1" thickBot="1" x14ac:dyDescent="0.3">
      <c r="C478" s="34">
        <f>'PC Receitas'!O170</f>
        <v>0</v>
      </c>
      <c r="D478" s="35" t="e">
        <f>VLOOKUP(C478,'PC Receitas'!$K$4:$L$105,2,FALSE)</f>
        <v>#N/A</v>
      </c>
      <c r="E478" s="49">
        <f>SUMIFS(Jan!$J$5:$J$586,Jan!$V$5:$V$586,"Receita",Jan!$G$5:$G$586,CReceber!$D478,Jan!$L$5:$L$586,"Não Pago")</f>
        <v>0</v>
      </c>
      <c r="F478" s="49">
        <f>SUMIFS(Fev!$J$5:$J$605,Fev!$V$5:$V$605,"Receita",Fev!$G$5:$G$605,CReceber!$D478,Fev!$L$5:$L$605,"Não Pago")</f>
        <v>0</v>
      </c>
      <c r="G478" s="49">
        <f>SUMIFS(Mar!$J$5:$J$605,Mar!$V$5:$V$605,"Receita",Mar!$G$5:$G$605,CReceber!$D473,Mar!$L$5:$L$605,"Não Pago")</f>
        <v>0</v>
      </c>
      <c r="H478" s="49">
        <f>SUMIFS(Abr!$J$5:$J$605,Abr!$V$5:$V$605,"Receita",Abr!$G$5:$G$605,CReceber!$D478,Abr!$L$5:$L$605,"Não Pago")</f>
        <v>0</v>
      </c>
      <c r="I478" s="49">
        <f>SUMIFS(Mai!$J$5:$J$605,Mai!$V$5:$V$605,"Receita",Mai!$G$5:$G$605,CReceber!$D478,Mai!$L$5:$L$605,"Não Pago")</f>
        <v>0</v>
      </c>
      <c r="J478" s="49">
        <f>SUMIFS(Jun!$J$5:$J$605,Jun!$V$5:$V$605,"Receita",Jun!$G$5:$G$605,CReceber!$D478,Jun!$L$5:$L$605,"Não Pago")</f>
        <v>0</v>
      </c>
      <c r="K478" s="49">
        <f>SUMIFS(Jul!$J$5:$J$605,Jul!$V$5:$V$605,"Receita",Jul!$G$5:$G$605,CReceber!$D478,Jul!$L$5:$L$605,"Não Pago")</f>
        <v>0</v>
      </c>
      <c r="L478" s="49">
        <f>SUMIFS(Ago!$J$5:$J$596,Ago!$V$5:$V$596,"Receita",Ago!$G$5:$G$596,CReceber!$D478,Ago!$L$5:$L$596,"Não Pago")</f>
        <v>0</v>
      </c>
      <c r="M478" s="49">
        <f>SUMIFS(Set!$J$5:$J$605,Set!$V$5:$V$605,"Receita",Set!$G$5:$G$605,CReceber!$D478,Set!$L$5:$L$605,"Não Pago")</f>
        <v>0</v>
      </c>
      <c r="N478" s="49">
        <f>SUMIFS(Out!$J$5:$J$605,Out!$V$5:$V$605,"Receita",Out!$G$5:$G$605,CReceber!$D478,Out!$L$5:$L$605,"Não Pago")</f>
        <v>0</v>
      </c>
      <c r="O478" s="49">
        <f>SUMIFS(Nov!$J$5:$J$605,Nov!$V$5:$V$605,"Receita",Nov!$G$5:$G$605,CReceber!$D478,Nov!$L$5:$L$605,"Não Pago")</f>
        <v>0</v>
      </c>
      <c r="P478" s="49">
        <f>SUMIFS(Dez!$J$5:$J$605,Dez!$V$5:$V$605,"Receita",Dez!$G$5:$G$605,CReceber!$D478,Dez!$L$5:$L$605,"Não Pago")</f>
        <v>0</v>
      </c>
      <c r="Q478" s="46">
        <f t="shared" si="25"/>
        <v>0</v>
      </c>
    </row>
    <row r="479" spans="3:17" ht="25.5" customHeight="1" thickTop="1" thickBot="1" x14ac:dyDescent="0.3">
      <c r="C479" s="34">
        <f>'PC Receitas'!O171</f>
        <v>0</v>
      </c>
      <c r="D479" s="35" t="e">
        <f>VLOOKUP(C479,'PC Receitas'!$K$4:$L$105,2,FALSE)</f>
        <v>#N/A</v>
      </c>
      <c r="E479" s="49">
        <f>SUMIFS(Jan!$J$5:$J$586,Jan!$V$5:$V$586,"Receita",Jan!$G$5:$G$586,CReceber!$D479,Jan!$L$5:$L$586,"Não Pago")</f>
        <v>0</v>
      </c>
      <c r="F479" s="49">
        <f>SUMIFS(Fev!$J$5:$J$605,Fev!$V$5:$V$605,"Receita",Fev!$G$5:$G$605,CReceber!$D479,Fev!$L$5:$L$605,"Não Pago")</f>
        <v>0</v>
      </c>
      <c r="G479" s="49">
        <f>SUMIFS(Mar!$J$5:$J$605,Mar!$V$5:$V$605,"Receita",Mar!$G$5:$G$605,CReceber!$D474,Mar!$L$5:$L$605,"Não Pago")</f>
        <v>0</v>
      </c>
      <c r="H479" s="49">
        <f>SUMIFS(Abr!$J$5:$J$605,Abr!$V$5:$V$605,"Receita",Abr!$G$5:$G$605,CReceber!$D479,Abr!$L$5:$L$605,"Não Pago")</f>
        <v>0</v>
      </c>
      <c r="I479" s="49">
        <f>SUMIFS(Mai!$J$5:$J$605,Mai!$V$5:$V$605,"Receita",Mai!$G$5:$G$605,CReceber!$D479,Mai!$L$5:$L$605,"Não Pago")</f>
        <v>0</v>
      </c>
      <c r="J479" s="49">
        <f>SUMIFS(Jun!$J$5:$J$605,Jun!$V$5:$V$605,"Receita",Jun!$G$5:$G$605,CReceber!$D479,Jun!$L$5:$L$605,"Não Pago")</f>
        <v>0</v>
      </c>
      <c r="K479" s="49">
        <f>SUMIFS(Jul!$J$5:$J$605,Jul!$V$5:$V$605,"Receita",Jul!$G$5:$G$605,CReceber!$D479,Jul!$L$5:$L$605,"Não Pago")</f>
        <v>0</v>
      </c>
      <c r="L479" s="49">
        <f>SUMIFS(Ago!$J$5:$J$596,Ago!$V$5:$V$596,"Receita",Ago!$G$5:$G$596,CReceber!$D479,Ago!$L$5:$L$596,"Não Pago")</f>
        <v>0</v>
      </c>
      <c r="M479" s="49">
        <f>SUMIFS(Set!$J$5:$J$605,Set!$V$5:$V$605,"Receita",Set!$G$5:$G$605,CReceber!$D479,Set!$L$5:$L$605,"Não Pago")</f>
        <v>0</v>
      </c>
      <c r="N479" s="49">
        <f>SUMIFS(Out!$J$5:$J$605,Out!$V$5:$V$605,"Receita",Out!$G$5:$G$605,CReceber!$D479,Out!$L$5:$L$605,"Não Pago")</f>
        <v>0</v>
      </c>
      <c r="O479" s="49">
        <f>SUMIFS(Nov!$J$5:$J$605,Nov!$V$5:$V$605,"Receita",Nov!$G$5:$G$605,CReceber!$D479,Nov!$L$5:$L$605,"Não Pago")</f>
        <v>0</v>
      </c>
      <c r="P479" s="49">
        <f>SUMIFS(Dez!$J$5:$J$605,Dez!$V$5:$V$605,"Receita",Dez!$G$5:$G$605,CReceber!$D479,Dez!$L$5:$L$605,"Não Pago")</f>
        <v>0</v>
      </c>
      <c r="Q479" s="46">
        <f t="shared" si="25"/>
        <v>0</v>
      </c>
    </row>
    <row r="480" spans="3:17" ht="25.5" customHeight="1" thickTop="1" thickBot="1" x14ac:dyDescent="0.3">
      <c r="C480" s="34">
        <f>'PC Receitas'!O172</f>
        <v>0</v>
      </c>
      <c r="D480" s="35" t="e">
        <f>VLOOKUP(C480,'PC Receitas'!$K$4:$L$105,2,FALSE)</f>
        <v>#N/A</v>
      </c>
      <c r="E480" s="49">
        <f>SUMIFS(Jan!$J$5:$J$586,Jan!$V$5:$V$586,"Receita",Jan!$G$5:$G$586,CReceber!$D480,Jan!$L$5:$L$586,"Não Pago")</f>
        <v>0</v>
      </c>
      <c r="F480" s="49">
        <f>SUMIFS(Fev!$J$5:$J$605,Fev!$V$5:$V$605,"Receita",Fev!$G$5:$G$605,CReceber!$D480,Fev!$L$5:$L$605,"Não Pago")</f>
        <v>0</v>
      </c>
      <c r="G480" s="49">
        <f>SUMIFS(Mar!$J$5:$J$605,Mar!$V$5:$V$605,"Receita",Mar!$G$5:$G$605,CReceber!$D475,Mar!$L$5:$L$605,"Não Pago")</f>
        <v>0</v>
      </c>
      <c r="H480" s="49">
        <f>SUMIFS(Abr!$J$5:$J$605,Abr!$V$5:$V$605,"Receita",Abr!$G$5:$G$605,CReceber!$D480,Abr!$L$5:$L$605,"Não Pago")</f>
        <v>0</v>
      </c>
      <c r="I480" s="49">
        <f>SUMIFS(Mai!$J$5:$J$605,Mai!$V$5:$V$605,"Receita",Mai!$G$5:$G$605,CReceber!$D480,Mai!$L$5:$L$605,"Não Pago")</f>
        <v>0</v>
      </c>
      <c r="J480" s="49">
        <f>SUMIFS(Jun!$J$5:$J$605,Jun!$V$5:$V$605,"Receita",Jun!$G$5:$G$605,CReceber!$D480,Jun!$L$5:$L$605,"Não Pago")</f>
        <v>0</v>
      </c>
      <c r="K480" s="49">
        <f>SUMIFS(Jul!$J$5:$J$605,Jul!$V$5:$V$605,"Receita",Jul!$G$5:$G$605,CReceber!$D480,Jul!$L$5:$L$605,"Não Pago")</f>
        <v>0</v>
      </c>
      <c r="L480" s="49">
        <f>SUMIFS(Ago!$J$5:$J$596,Ago!$V$5:$V$596,"Receita",Ago!$G$5:$G$596,CReceber!$D480,Ago!$L$5:$L$596,"Não Pago")</f>
        <v>0</v>
      </c>
      <c r="M480" s="49">
        <f>SUMIFS(Set!$J$5:$J$605,Set!$V$5:$V$605,"Receita",Set!$G$5:$G$605,CReceber!$D480,Set!$L$5:$L$605,"Não Pago")</f>
        <v>0</v>
      </c>
      <c r="N480" s="49">
        <f>SUMIFS(Out!$J$5:$J$605,Out!$V$5:$V$605,"Receita",Out!$G$5:$G$605,CReceber!$D480,Out!$L$5:$L$605,"Não Pago")</f>
        <v>0</v>
      </c>
      <c r="O480" s="49">
        <f>SUMIFS(Nov!$J$5:$J$605,Nov!$V$5:$V$605,"Receita",Nov!$G$5:$G$605,CReceber!$D480,Nov!$L$5:$L$605,"Não Pago")</f>
        <v>0</v>
      </c>
      <c r="P480" s="49">
        <f>SUMIFS(Dez!$J$5:$J$605,Dez!$V$5:$V$605,"Receita",Dez!$G$5:$G$605,CReceber!$D480,Dez!$L$5:$L$605,"Não Pago")</f>
        <v>0</v>
      </c>
      <c r="Q480" s="46">
        <f t="shared" ref="Q480:Q515" si="26">SUM(E480:P480)</f>
        <v>0</v>
      </c>
    </row>
    <row r="481" spans="3:17" ht="25.5" customHeight="1" thickTop="1" thickBot="1" x14ac:dyDescent="0.3">
      <c r="C481" s="34">
        <f>'PC Receitas'!O173</f>
        <v>0</v>
      </c>
      <c r="D481" s="35" t="e">
        <f>VLOOKUP(C481,'PC Receitas'!$K$4:$L$105,2,FALSE)</f>
        <v>#N/A</v>
      </c>
      <c r="E481" s="49">
        <f>SUMIFS(Jan!$J$5:$J$586,Jan!$V$5:$V$586,"Receita",Jan!$G$5:$G$586,CReceber!$D481,Jan!$L$5:$L$586,"Não Pago")</f>
        <v>0</v>
      </c>
      <c r="F481" s="49">
        <f>SUMIFS(Fev!$J$5:$J$605,Fev!$V$5:$V$605,"Receita",Fev!$G$5:$G$605,CReceber!$D481,Fev!$L$5:$L$605,"Não Pago")</f>
        <v>0</v>
      </c>
      <c r="G481" s="49">
        <f>SUMIFS(Mar!$J$5:$J$605,Mar!$V$5:$V$605,"Receita",Mar!$G$5:$G$605,CReceber!$D476,Mar!$L$5:$L$605,"Não Pago")</f>
        <v>0</v>
      </c>
      <c r="H481" s="49">
        <f>SUMIFS(Abr!$J$5:$J$605,Abr!$V$5:$V$605,"Receita",Abr!$G$5:$G$605,CReceber!$D481,Abr!$L$5:$L$605,"Não Pago")</f>
        <v>0</v>
      </c>
      <c r="I481" s="49">
        <f>SUMIFS(Mai!$J$5:$J$605,Mai!$V$5:$V$605,"Receita",Mai!$G$5:$G$605,CReceber!$D481,Mai!$L$5:$L$605,"Não Pago")</f>
        <v>0</v>
      </c>
      <c r="J481" s="49">
        <f>SUMIFS(Jun!$J$5:$J$605,Jun!$V$5:$V$605,"Receita",Jun!$G$5:$G$605,CReceber!$D481,Jun!$L$5:$L$605,"Não Pago")</f>
        <v>0</v>
      </c>
      <c r="K481" s="49">
        <f>SUMIFS(Jul!$J$5:$J$605,Jul!$V$5:$V$605,"Receita",Jul!$G$5:$G$605,CReceber!$D481,Jul!$L$5:$L$605,"Não Pago")</f>
        <v>0</v>
      </c>
      <c r="L481" s="49">
        <f>SUMIFS(Ago!$J$5:$J$596,Ago!$V$5:$V$596,"Receita",Ago!$G$5:$G$596,CReceber!$D481,Ago!$L$5:$L$596,"Não Pago")</f>
        <v>0</v>
      </c>
      <c r="M481" s="49">
        <f>SUMIFS(Set!$J$5:$J$605,Set!$V$5:$V$605,"Receita",Set!$G$5:$G$605,CReceber!$D481,Set!$L$5:$L$605,"Não Pago")</f>
        <v>0</v>
      </c>
      <c r="N481" s="49">
        <f>SUMIFS(Out!$J$5:$J$605,Out!$V$5:$V$605,"Receita",Out!$G$5:$G$605,CReceber!$D481,Out!$L$5:$L$605,"Não Pago")</f>
        <v>0</v>
      </c>
      <c r="O481" s="49">
        <f>SUMIFS(Nov!$J$5:$J$605,Nov!$V$5:$V$605,"Receita",Nov!$G$5:$G$605,CReceber!$D481,Nov!$L$5:$L$605,"Não Pago")</f>
        <v>0</v>
      </c>
      <c r="P481" s="49">
        <f>SUMIFS(Dez!$J$5:$J$605,Dez!$V$5:$V$605,"Receita",Dez!$G$5:$G$605,CReceber!$D481,Dez!$L$5:$L$605,"Não Pago")</f>
        <v>0</v>
      </c>
      <c r="Q481" s="46">
        <f t="shared" si="26"/>
        <v>0</v>
      </c>
    </row>
    <row r="482" spans="3:17" ht="25.5" customHeight="1" thickTop="1" thickBot="1" x14ac:dyDescent="0.3">
      <c r="C482" s="34">
        <f>'PC Receitas'!O174</f>
        <v>0</v>
      </c>
      <c r="D482" s="35" t="e">
        <f>VLOOKUP(C482,'PC Receitas'!$K$4:$L$105,2,FALSE)</f>
        <v>#N/A</v>
      </c>
      <c r="E482" s="49">
        <f>SUMIFS(Jan!$J$5:$J$586,Jan!$V$5:$V$586,"Receita",Jan!$G$5:$G$586,CReceber!$D482,Jan!$L$5:$L$586,"Não Pago")</f>
        <v>0</v>
      </c>
      <c r="F482" s="49">
        <f>SUMIFS(Fev!$J$5:$J$605,Fev!$V$5:$V$605,"Receita",Fev!$G$5:$G$605,CReceber!$D482,Fev!$L$5:$L$605,"Não Pago")</f>
        <v>0</v>
      </c>
      <c r="G482" s="49">
        <f>SUMIFS(Mar!$J$5:$J$605,Mar!$V$5:$V$605,"Receita",Mar!$G$5:$G$605,CReceber!$D477,Mar!$L$5:$L$605,"Não Pago")</f>
        <v>0</v>
      </c>
      <c r="H482" s="49">
        <f>SUMIFS(Abr!$J$5:$J$605,Abr!$V$5:$V$605,"Receita",Abr!$G$5:$G$605,CReceber!$D482,Abr!$L$5:$L$605,"Não Pago")</f>
        <v>0</v>
      </c>
      <c r="I482" s="49">
        <f>SUMIFS(Mai!$J$5:$J$605,Mai!$V$5:$V$605,"Receita",Mai!$G$5:$G$605,CReceber!$D482,Mai!$L$5:$L$605,"Não Pago")</f>
        <v>0</v>
      </c>
      <c r="J482" s="49">
        <f>SUMIFS(Jun!$J$5:$J$605,Jun!$V$5:$V$605,"Receita",Jun!$G$5:$G$605,CReceber!$D482,Jun!$L$5:$L$605,"Não Pago")</f>
        <v>0</v>
      </c>
      <c r="K482" s="49">
        <f>SUMIFS(Jul!$J$5:$J$605,Jul!$V$5:$V$605,"Receita",Jul!$G$5:$G$605,CReceber!$D482,Jul!$L$5:$L$605,"Não Pago")</f>
        <v>0</v>
      </c>
      <c r="L482" s="49">
        <f>SUMIFS(Ago!$J$5:$J$596,Ago!$V$5:$V$596,"Receita",Ago!$G$5:$G$596,CReceber!$D482,Ago!$L$5:$L$596,"Não Pago")</f>
        <v>0</v>
      </c>
      <c r="M482" s="49">
        <f>SUMIFS(Set!$J$5:$J$605,Set!$V$5:$V$605,"Receita",Set!$G$5:$G$605,CReceber!$D482,Set!$L$5:$L$605,"Não Pago")</f>
        <v>0</v>
      </c>
      <c r="N482" s="49">
        <f>SUMIFS(Out!$J$5:$J$605,Out!$V$5:$V$605,"Receita",Out!$G$5:$G$605,CReceber!$D482,Out!$L$5:$L$605,"Não Pago")</f>
        <v>0</v>
      </c>
      <c r="O482" s="49">
        <f>SUMIFS(Nov!$J$5:$J$605,Nov!$V$5:$V$605,"Receita",Nov!$G$5:$G$605,CReceber!$D482,Nov!$L$5:$L$605,"Não Pago")</f>
        <v>0</v>
      </c>
      <c r="P482" s="49">
        <f>SUMIFS(Dez!$J$5:$J$605,Dez!$V$5:$V$605,"Receita",Dez!$G$5:$G$605,CReceber!$D482,Dez!$L$5:$L$605,"Não Pago")</f>
        <v>0</v>
      </c>
      <c r="Q482" s="46">
        <f t="shared" si="26"/>
        <v>0</v>
      </c>
    </row>
    <row r="483" spans="3:17" ht="25.5" customHeight="1" thickTop="1" thickBot="1" x14ac:dyDescent="0.3">
      <c r="C483" s="34">
        <f>'PC Receitas'!O175</f>
        <v>0</v>
      </c>
      <c r="D483" s="35" t="e">
        <f>VLOOKUP(C483,'PC Receitas'!$K$4:$L$105,2,FALSE)</f>
        <v>#N/A</v>
      </c>
      <c r="E483" s="49">
        <f>SUMIFS(Jan!$J$5:$J$586,Jan!$V$5:$V$586,"Receita",Jan!$G$5:$G$586,CReceber!$D483,Jan!$L$5:$L$586,"Não Pago")</f>
        <v>0</v>
      </c>
      <c r="F483" s="49">
        <f>SUMIFS(Fev!$J$5:$J$605,Fev!$V$5:$V$605,"Receita",Fev!$G$5:$G$605,CReceber!$D483,Fev!$L$5:$L$605,"Não Pago")</f>
        <v>0</v>
      </c>
      <c r="G483" s="49">
        <f>SUMIFS(Mar!$J$5:$J$605,Mar!$V$5:$V$605,"Receita",Mar!$G$5:$G$605,CReceber!$D478,Mar!$L$5:$L$605,"Não Pago")</f>
        <v>0</v>
      </c>
      <c r="H483" s="49">
        <f>SUMIFS(Abr!$J$5:$J$605,Abr!$V$5:$V$605,"Receita",Abr!$G$5:$G$605,CReceber!$D483,Abr!$L$5:$L$605,"Não Pago")</f>
        <v>0</v>
      </c>
      <c r="I483" s="49">
        <f>SUMIFS(Mai!$J$5:$J$605,Mai!$V$5:$V$605,"Receita",Mai!$G$5:$G$605,CReceber!$D483,Mai!$L$5:$L$605,"Não Pago")</f>
        <v>0</v>
      </c>
      <c r="J483" s="49">
        <f>SUMIFS(Jun!$J$5:$J$605,Jun!$V$5:$V$605,"Receita",Jun!$G$5:$G$605,CReceber!$D483,Jun!$L$5:$L$605,"Não Pago")</f>
        <v>0</v>
      </c>
      <c r="K483" s="49">
        <f>SUMIFS(Jul!$J$5:$J$605,Jul!$V$5:$V$605,"Receita",Jul!$G$5:$G$605,CReceber!$D483,Jul!$L$5:$L$605,"Não Pago")</f>
        <v>0</v>
      </c>
      <c r="L483" s="49">
        <f>SUMIFS(Ago!$J$5:$J$596,Ago!$V$5:$V$596,"Receita",Ago!$G$5:$G$596,CReceber!$D483,Ago!$L$5:$L$596,"Não Pago")</f>
        <v>0</v>
      </c>
      <c r="M483" s="49">
        <f>SUMIFS(Set!$J$5:$J$605,Set!$V$5:$V$605,"Receita",Set!$G$5:$G$605,CReceber!$D483,Set!$L$5:$L$605,"Não Pago")</f>
        <v>0</v>
      </c>
      <c r="N483" s="49">
        <f>SUMIFS(Out!$J$5:$J$605,Out!$V$5:$V$605,"Receita",Out!$G$5:$G$605,CReceber!$D483,Out!$L$5:$L$605,"Não Pago")</f>
        <v>0</v>
      </c>
      <c r="O483" s="49">
        <f>SUMIFS(Nov!$J$5:$J$605,Nov!$V$5:$V$605,"Receita",Nov!$G$5:$G$605,CReceber!$D483,Nov!$L$5:$L$605,"Não Pago")</f>
        <v>0</v>
      </c>
      <c r="P483" s="49">
        <f>SUMIFS(Dez!$J$5:$J$605,Dez!$V$5:$V$605,"Receita",Dez!$G$5:$G$605,CReceber!$D483,Dez!$L$5:$L$605,"Não Pago")</f>
        <v>0</v>
      </c>
      <c r="Q483" s="46">
        <f t="shared" si="26"/>
        <v>0</v>
      </c>
    </row>
    <row r="484" spans="3:17" ht="25.5" customHeight="1" thickTop="1" thickBot="1" x14ac:dyDescent="0.3">
      <c r="C484" s="34">
        <f>'PC Receitas'!O176</f>
        <v>0</v>
      </c>
      <c r="D484" s="35" t="e">
        <f>VLOOKUP(C484,'PC Receitas'!$K$4:$L$105,2,FALSE)</f>
        <v>#N/A</v>
      </c>
      <c r="E484" s="49">
        <f>SUMIFS(Jan!$J$5:$J$586,Jan!$V$5:$V$586,"Receita",Jan!$G$5:$G$586,CReceber!$D484,Jan!$L$5:$L$586,"Não Pago")</f>
        <v>0</v>
      </c>
      <c r="F484" s="49">
        <f>SUMIFS(Fev!$J$5:$J$605,Fev!$V$5:$V$605,"Receita",Fev!$G$5:$G$605,CReceber!$D484,Fev!$L$5:$L$605,"Não Pago")</f>
        <v>0</v>
      </c>
      <c r="G484" s="49">
        <f>SUMIFS(Mar!$J$5:$J$605,Mar!$V$5:$V$605,"Receita",Mar!$G$5:$G$605,CReceber!$D479,Mar!$L$5:$L$605,"Não Pago")</f>
        <v>0</v>
      </c>
      <c r="H484" s="49">
        <f>SUMIFS(Abr!$J$5:$J$605,Abr!$V$5:$V$605,"Receita",Abr!$G$5:$G$605,CReceber!$D484,Abr!$L$5:$L$605,"Não Pago")</f>
        <v>0</v>
      </c>
      <c r="I484" s="49">
        <f>SUMIFS(Mai!$J$5:$J$605,Mai!$V$5:$V$605,"Receita",Mai!$G$5:$G$605,CReceber!$D484,Mai!$L$5:$L$605,"Não Pago")</f>
        <v>0</v>
      </c>
      <c r="J484" s="49">
        <f>SUMIFS(Jun!$J$5:$J$605,Jun!$V$5:$V$605,"Receita",Jun!$G$5:$G$605,CReceber!$D484,Jun!$L$5:$L$605,"Não Pago")</f>
        <v>0</v>
      </c>
      <c r="K484" s="49">
        <f>SUMIFS(Jul!$J$5:$J$605,Jul!$V$5:$V$605,"Receita",Jul!$G$5:$G$605,CReceber!$D484,Jul!$L$5:$L$605,"Não Pago")</f>
        <v>0</v>
      </c>
      <c r="L484" s="49">
        <f>SUMIFS(Ago!$J$5:$J$596,Ago!$V$5:$V$596,"Receita",Ago!$G$5:$G$596,CReceber!$D484,Ago!$L$5:$L$596,"Não Pago")</f>
        <v>0</v>
      </c>
      <c r="M484" s="49">
        <f>SUMIFS(Set!$J$5:$J$605,Set!$V$5:$V$605,"Receita",Set!$G$5:$G$605,CReceber!$D484,Set!$L$5:$L$605,"Não Pago")</f>
        <v>0</v>
      </c>
      <c r="N484" s="49">
        <f>SUMIFS(Out!$J$5:$J$605,Out!$V$5:$V$605,"Receita",Out!$G$5:$G$605,CReceber!$D484,Out!$L$5:$L$605,"Não Pago")</f>
        <v>0</v>
      </c>
      <c r="O484" s="49">
        <f>SUMIFS(Nov!$J$5:$J$605,Nov!$V$5:$V$605,"Receita",Nov!$G$5:$G$605,CReceber!$D484,Nov!$L$5:$L$605,"Não Pago")</f>
        <v>0</v>
      </c>
      <c r="P484" s="49">
        <f>SUMIFS(Dez!$J$5:$J$605,Dez!$V$5:$V$605,"Receita",Dez!$G$5:$G$605,CReceber!$D484,Dez!$L$5:$L$605,"Não Pago")</f>
        <v>0</v>
      </c>
      <c r="Q484" s="46">
        <f t="shared" si="26"/>
        <v>0</v>
      </c>
    </row>
    <row r="485" spans="3:17" ht="25.5" customHeight="1" thickTop="1" thickBot="1" x14ac:dyDescent="0.3">
      <c r="C485" s="34">
        <f>'PC Receitas'!O177</f>
        <v>0</v>
      </c>
      <c r="D485" s="35" t="e">
        <f>VLOOKUP(C485,'PC Receitas'!$K$4:$L$105,2,FALSE)</f>
        <v>#N/A</v>
      </c>
      <c r="E485" s="49">
        <f>SUMIFS(Jan!$J$5:$J$586,Jan!$V$5:$V$586,"Receita",Jan!$G$5:$G$586,CReceber!$D485,Jan!$L$5:$L$586,"Não Pago")</f>
        <v>0</v>
      </c>
      <c r="F485" s="49">
        <f>SUMIFS(Fev!$J$5:$J$605,Fev!$V$5:$V$605,"Receita",Fev!$G$5:$G$605,CReceber!$D485,Fev!$L$5:$L$605,"Não Pago")</f>
        <v>0</v>
      </c>
      <c r="G485" s="49">
        <f>SUMIFS(Mar!$J$5:$J$605,Mar!$V$5:$V$605,"Receita",Mar!$G$5:$G$605,CReceber!$D480,Mar!$L$5:$L$605,"Não Pago")</f>
        <v>0</v>
      </c>
      <c r="H485" s="49">
        <f>SUMIFS(Abr!$J$5:$J$605,Abr!$V$5:$V$605,"Receita",Abr!$G$5:$G$605,CReceber!$D485,Abr!$L$5:$L$605,"Não Pago")</f>
        <v>0</v>
      </c>
      <c r="I485" s="49">
        <f>SUMIFS(Mai!$J$5:$J$605,Mai!$V$5:$V$605,"Receita",Mai!$G$5:$G$605,CReceber!$D485,Mai!$L$5:$L$605,"Não Pago")</f>
        <v>0</v>
      </c>
      <c r="J485" s="49">
        <f>SUMIFS(Jun!$J$5:$J$605,Jun!$V$5:$V$605,"Receita",Jun!$G$5:$G$605,CReceber!$D485,Jun!$L$5:$L$605,"Não Pago")</f>
        <v>0</v>
      </c>
      <c r="K485" s="49">
        <f>SUMIFS(Jul!$J$5:$J$605,Jul!$V$5:$V$605,"Receita",Jul!$G$5:$G$605,CReceber!$D485,Jul!$L$5:$L$605,"Não Pago")</f>
        <v>0</v>
      </c>
      <c r="L485" s="49">
        <f>SUMIFS(Ago!$J$5:$J$596,Ago!$V$5:$V$596,"Receita",Ago!$G$5:$G$596,CReceber!$D485,Ago!$L$5:$L$596,"Não Pago")</f>
        <v>0</v>
      </c>
      <c r="M485" s="49">
        <f>SUMIFS(Set!$J$5:$J$605,Set!$V$5:$V$605,"Receita",Set!$G$5:$G$605,CReceber!$D485,Set!$L$5:$L$605,"Não Pago")</f>
        <v>0</v>
      </c>
      <c r="N485" s="49">
        <f>SUMIFS(Out!$J$5:$J$605,Out!$V$5:$V$605,"Receita",Out!$G$5:$G$605,CReceber!$D485,Out!$L$5:$L$605,"Não Pago")</f>
        <v>0</v>
      </c>
      <c r="O485" s="49">
        <f>SUMIFS(Nov!$J$5:$J$605,Nov!$V$5:$V$605,"Receita",Nov!$G$5:$G$605,CReceber!$D485,Nov!$L$5:$L$605,"Não Pago")</f>
        <v>0</v>
      </c>
      <c r="P485" s="49">
        <f>SUMIFS(Dez!$J$5:$J$605,Dez!$V$5:$V$605,"Receita",Dez!$G$5:$G$605,CReceber!$D485,Dez!$L$5:$L$605,"Não Pago")</f>
        <v>0</v>
      </c>
      <c r="Q485" s="46">
        <f t="shared" si="26"/>
        <v>0</v>
      </c>
    </row>
    <row r="486" spans="3:17" ht="25.5" customHeight="1" thickTop="1" thickBot="1" x14ac:dyDescent="0.3">
      <c r="C486" s="34">
        <f>'PC Receitas'!O178</f>
        <v>0</v>
      </c>
      <c r="D486" s="35" t="e">
        <f>VLOOKUP(C486,'PC Receitas'!$K$4:$L$105,2,FALSE)</f>
        <v>#N/A</v>
      </c>
      <c r="E486" s="49">
        <f>SUMIFS(Jan!$J$5:$J$586,Jan!$V$5:$V$586,"Receita",Jan!$G$5:$G$586,CReceber!$D486,Jan!$L$5:$L$586,"Não Pago")</f>
        <v>0</v>
      </c>
      <c r="F486" s="49">
        <f>SUMIFS(Fev!$J$5:$J$605,Fev!$V$5:$V$605,"Receita",Fev!$G$5:$G$605,CReceber!$D486,Fev!$L$5:$L$605,"Não Pago")</f>
        <v>0</v>
      </c>
      <c r="G486" s="49">
        <f>SUMIFS(Mar!$J$5:$J$605,Mar!$V$5:$V$605,"Receita",Mar!$G$5:$G$605,CReceber!$D481,Mar!$L$5:$L$605,"Não Pago")</f>
        <v>0</v>
      </c>
      <c r="H486" s="49">
        <f>SUMIFS(Abr!$J$5:$J$605,Abr!$V$5:$V$605,"Receita",Abr!$G$5:$G$605,CReceber!$D486,Abr!$L$5:$L$605,"Não Pago")</f>
        <v>0</v>
      </c>
      <c r="I486" s="49">
        <f>SUMIFS(Mai!$J$5:$J$605,Mai!$V$5:$V$605,"Receita",Mai!$G$5:$G$605,CReceber!$D486,Mai!$L$5:$L$605,"Não Pago")</f>
        <v>0</v>
      </c>
      <c r="J486" s="49">
        <f>SUMIFS(Jun!$J$5:$J$605,Jun!$V$5:$V$605,"Receita",Jun!$G$5:$G$605,CReceber!$D486,Jun!$L$5:$L$605,"Não Pago")</f>
        <v>0</v>
      </c>
      <c r="K486" s="49">
        <f>SUMIFS(Jul!$J$5:$J$605,Jul!$V$5:$V$605,"Receita",Jul!$G$5:$G$605,CReceber!$D486,Jul!$L$5:$L$605,"Não Pago")</f>
        <v>0</v>
      </c>
      <c r="L486" s="49">
        <f>SUMIFS(Ago!$J$5:$J$596,Ago!$V$5:$V$596,"Receita",Ago!$G$5:$G$596,CReceber!$D486,Ago!$L$5:$L$596,"Não Pago")</f>
        <v>0</v>
      </c>
      <c r="M486" s="49">
        <f>SUMIFS(Set!$J$5:$J$605,Set!$V$5:$V$605,"Receita",Set!$G$5:$G$605,CReceber!$D486,Set!$L$5:$L$605,"Não Pago")</f>
        <v>0</v>
      </c>
      <c r="N486" s="49">
        <f>SUMIFS(Out!$J$5:$J$605,Out!$V$5:$V$605,"Receita",Out!$G$5:$G$605,CReceber!$D486,Out!$L$5:$L$605,"Não Pago")</f>
        <v>0</v>
      </c>
      <c r="O486" s="49">
        <f>SUMIFS(Nov!$J$5:$J$605,Nov!$V$5:$V$605,"Receita",Nov!$G$5:$G$605,CReceber!$D486,Nov!$L$5:$L$605,"Não Pago")</f>
        <v>0</v>
      </c>
      <c r="P486" s="49">
        <f>SUMIFS(Dez!$J$5:$J$605,Dez!$V$5:$V$605,"Receita",Dez!$G$5:$G$605,CReceber!$D486,Dez!$L$5:$L$605,"Não Pago")</f>
        <v>0</v>
      </c>
      <c r="Q486" s="46">
        <f t="shared" si="26"/>
        <v>0</v>
      </c>
    </row>
    <row r="487" spans="3:17" ht="25.5" customHeight="1" thickTop="1" thickBot="1" x14ac:dyDescent="0.3">
      <c r="C487" s="34">
        <f>'PC Receitas'!O179</f>
        <v>0</v>
      </c>
      <c r="D487" s="35" t="e">
        <f>VLOOKUP(C487,'PC Receitas'!$K$4:$L$105,2,FALSE)</f>
        <v>#N/A</v>
      </c>
      <c r="E487" s="49">
        <f>SUMIFS(Jan!$J$5:$J$586,Jan!$V$5:$V$586,"Receita",Jan!$G$5:$G$586,CReceber!$D487,Jan!$L$5:$L$586,"Não Pago")</f>
        <v>0</v>
      </c>
      <c r="F487" s="49">
        <f>SUMIFS(Fev!$J$5:$J$605,Fev!$V$5:$V$605,"Receita",Fev!$G$5:$G$605,CReceber!$D487,Fev!$L$5:$L$605,"Não Pago")</f>
        <v>0</v>
      </c>
      <c r="G487" s="49">
        <f>SUMIFS(Mar!$J$5:$J$605,Mar!$V$5:$V$605,"Receita",Mar!$G$5:$G$605,CReceber!$D482,Mar!$L$5:$L$605,"Não Pago")</f>
        <v>0</v>
      </c>
      <c r="H487" s="49">
        <f>SUMIFS(Abr!$J$5:$J$605,Abr!$V$5:$V$605,"Receita",Abr!$G$5:$G$605,CReceber!$D487,Abr!$L$5:$L$605,"Não Pago")</f>
        <v>0</v>
      </c>
      <c r="I487" s="49">
        <f>SUMIFS(Mai!$J$5:$J$605,Mai!$V$5:$V$605,"Receita",Mai!$G$5:$G$605,CReceber!$D487,Mai!$L$5:$L$605,"Não Pago")</f>
        <v>0</v>
      </c>
      <c r="J487" s="49">
        <f>SUMIFS(Jun!$J$5:$J$605,Jun!$V$5:$V$605,"Receita",Jun!$G$5:$G$605,CReceber!$D487,Jun!$L$5:$L$605,"Não Pago")</f>
        <v>0</v>
      </c>
      <c r="K487" s="49">
        <f>SUMIFS(Jul!$J$5:$J$605,Jul!$V$5:$V$605,"Receita",Jul!$G$5:$G$605,CReceber!$D487,Jul!$L$5:$L$605,"Não Pago")</f>
        <v>0</v>
      </c>
      <c r="L487" s="49">
        <f>SUMIFS(Ago!$J$5:$J$596,Ago!$V$5:$V$596,"Receita",Ago!$G$5:$G$596,CReceber!$D487,Ago!$L$5:$L$596,"Não Pago")</f>
        <v>0</v>
      </c>
      <c r="M487" s="49">
        <f>SUMIFS(Set!$J$5:$J$605,Set!$V$5:$V$605,"Receita",Set!$G$5:$G$605,CReceber!$D487,Set!$L$5:$L$605,"Não Pago")</f>
        <v>0</v>
      </c>
      <c r="N487" s="49">
        <f>SUMIFS(Out!$J$5:$J$605,Out!$V$5:$V$605,"Receita",Out!$G$5:$G$605,CReceber!$D487,Out!$L$5:$L$605,"Não Pago")</f>
        <v>0</v>
      </c>
      <c r="O487" s="49">
        <f>SUMIFS(Nov!$J$5:$J$605,Nov!$V$5:$V$605,"Receita",Nov!$G$5:$G$605,CReceber!$D487,Nov!$L$5:$L$605,"Não Pago")</f>
        <v>0</v>
      </c>
      <c r="P487" s="49">
        <f>SUMIFS(Dez!$J$5:$J$605,Dez!$V$5:$V$605,"Receita",Dez!$G$5:$G$605,CReceber!$D487,Dez!$L$5:$L$605,"Não Pago")</f>
        <v>0</v>
      </c>
      <c r="Q487" s="46">
        <f t="shared" si="26"/>
        <v>0</v>
      </c>
    </row>
    <row r="488" spans="3:17" ht="25.5" customHeight="1" thickTop="1" thickBot="1" x14ac:dyDescent="0.3">
      <c r="C488" s="34">
        <f>'PC Receitas'!O180</f>
        <v>0</v>
      </c>
      <c r="D488" s="35" t="e">
        <f>VLOOKUP(C488,'PC Receitas'!$K$4:$L$105,2,FALSE)</f>
        <v>#N/A</v>
      </c>
      <c r="E488" s="49">
        <f>SUMIFS(Jan!$J$5:$J$586,Jan!$V$5:$V$586,"Receita",Jan!$G$5:$G$586,CReceber!$D488,Jan!$L$5:$L$586,"Não Pago")</f>
        <v>0</v>
      </c>
      <c r="F488" s="49">
        <f>SUMIFS(Fev!$J$5:$J$605,Fev!$V$5:$V$605,"Receita",Fev!$G$5:$G$605,CReceber!$D488,Fev!$L$5:$L$605,"Não Pago")</f>
        <v>0</v>
      </c>
      <c r="G488" s="49">
        <f>SUMIFS(Mar!$J$5:$J$605,Mar!$V$5:$V$605,"Receita",Mar!$G$5:$G$605,CReceber!$D483,Mar!$L$5:$L$605,"Não Pago")</f>
        <v>0</v>
      </c>
      <c r="H488" s="49">
        <f>SUMIFS(Abr!$J$5:$J$605,Abr!$V$5:$V$605,"Receita",Abr!$G$5:$G$605,CReceber!$D488,Abr!$L$5:$L$605,"Não Pago")</f>
        <v>0</v>
      </c>
      <c r="I488" s="49">
        <f>SUMIFS(Mai!$J$5:$J$605,Mai!$V$5:$V$605,"Receita",Mai!$G$5:$G$605,CReceber!$D488,Mai!$L$5:$L$605,"Não Pago")</f>
        <v>0</v>
      </c>
      <c r="J488" s="49">
        <f>SUMIFS(Jun!$J$5:$J$605,Jun!$V$5:$V$605,"Receita",Jun!$G$5:$G$605,CReceber!$D488,Jun!$L$5:$L$605,"Não Pago")</f>
        <v>0</v>
      </c>
      <c r="K488" s="49">
        <f>SUMIFS(Jul!$J$5:$J$605,Jul!$V$5:$V$605,"Receita",Jul!$G$5:$G$605,CReceber!$D488,Jul!$L$5:$L$605,"Não Pago")</f>
        <v>0</v>
      </c>
      <c r="L488" s="49">
        <f>SUMIFS(Ago!$J$5:$J$596,Ago!$V$5:$V$596,"Receita",Ago!$G$5:$G$596,CReceber!$D488,Ago!$L$5:$L$596,"Não Pago")</f>
        <v>0</v>
      </c>
      <c r="M488" s="49">
        <f>SUMIFS(Set!$J$5:$J$605,Set!$V$5:$V$605,"Receita",Set!$G$5:$G$605,CReceber!$D488,Set!$L$5:$L$605,"Não Pago")</f>
        <v>0</v>
      </c>
      <c r="N488" s="49">
        <f>SUMIFS(Out!$J$5:$J$605,Out!$V$5:$V$605,"Receita",Out!$G$5:$G$605,CReceber!$D488,Out!$L$5:$L$605,"Não Pago")</f>
        <v>0</v>
      </c>
      <c r="O488" s="49">
        <f>SUMIFS(Nov!$J$5:$J$605,Nov!$V$5:$V$605,"Receita",Nov!$G$5:$G$605,CReceber!$D488,Nov!$L$5:$L$605,"Não Pago")</f>
        <v>0</v>
      </c>
      <c r="P488" s="49">
        <f>SUMIFS(Dez!$J$5:$J$605,Dez!$V$5:$V$605,"Receita",Dez!$G$5:$G$605,CReceber!$D488,Dez!$L$5:$L$605,"Não Pago")</f>
        <v>0</v>
      </c>
      <c r="Q488" s="46">
        <f t="shared" si="26"/>
        <v>0</v>
      </c>
    </row>
    <row r="489" spans="3:17" ht="25.5" customHeight="1" thickTop="1" thickBot="1" x14ac:dyDescent="0.3">
      <c r="C489" s="34">
        <f>'PC Receitas'!O181</f>
        <v>0</v>
      </c>
      <c r="D489" s="35" t="e">
        <f>VLOOKUP(C489,'PC Receitas'!$K$4:$L$105,2,FALSE)</f>
        <v>#N/A</v>
      </c>
      <c r="E489" s="49">
        <f>SUMIFS(Jan!$J$5:$J$586,Jan!$V$5:$V$586,"Receita",Jan!$G$5:$G$586,CReceber!$D489,Jan!$L$5:$L$586,"Não Pago")</f>
        <v>0</v>
      </c>
      <c r="F489" s="49">
        <f>SUMIFS(Fev!$J$5:$J$605,Fev!$V$5:$V$605,"Receita",Fev!$G$5:$G$605,CReceber!$D489,Fev!$L$5:$L$605,"Não Pago")</f>
        <v>0</v>
      </c>
      <c r="G489" s="49">
        <f>SUMIFS(Mar!$J$5:$J$605,Mar!$V$5:$V$605,"Receita",Mar!$G$5:$G$605,CReceber!$D484,Mar!$L$5:$L$605,"Não Pago")</f>
        <v>0</v>
      </c>
      <c r="H489" s="49">
        <f>SUMIFS(Abr!$J$5:$J$605,Abr!$V$5:$V$605,"Receita",Abr!$G$5:$G$605,CReceber!$D489,Abr!$L$5:$L$605,"Não Pago")</f>
        <v>0</v>
      </c>
      <c r="I489" s="49">
        <f>SUMIFS(Mai!$J$5:$J$605,Mai!$V$5:$V$605,"Receita",Mai!$G$5:$G$605,CReceber!$D489,Mai!$L$5:$L$605,"Não Pago")</f>
        <v>0</v>
      </c>
      <c r="J489" s="49">
        <f>SUMIFS(Jun!$J$5:$J$605,Jun!$V$5:$V$605,"Receita",Jun!$G$5:$G$605,CReceber!$D489,Jun!$L$5:$L$605,"Não Pago")</f>
        <v>0</v>
      </c>
      <c r="K489" s="49">
        <f>SUMIFS(Jul!$J$5:$J$605,Jul!$V$5:$V$605,"Receita",Jul!$G$5:$G$605,CReceber!$D489,Jul!$L$5:$L$605,"Não Pago")</f>
        <v>0</v>
      </c>
      <c r="L489" s="49">
        <f>SUMIFS(Ago!$J$5:$J$596,Ago!$V$5:$V$596,"Receita",Ago!$G$5:$G$596,CReceber!$D489,Ago!$L$5:$L$596,"Não Pago")</f>
        <v>0</v>
      </c>
      <c r="M489" s="49">
        <f>SUMIFS(Set!$J$5:$J$605,Set!$V$5:$V$605,"Receita",Set!$G$5:$G$605,CReceber!$D489,Set!$L$5:$L$605,"Não Pago")</f>
        <v>0</v>
      </c>
      <c r="N489" s="49">
        <f>SUMIFS(Out!$J$5:$J$605,Out!$V$5:$V$605,"Receita",Out!$G$5:$G$605,CReceber!$D489,Out!$L$5:$L$605,"Não Pago")</f>
        <v>0</v>
      </c>
      <c r="O489" s="49">
        <f>SUMIFS(Nov!$J$5:$J$605,Nov!$V$5:$V$605,"Receita",Nov!$G$5:$G$605,CReceber!$D489,Nov!$L$5:$L$605,"Não Pago")</f>
        <v>0</v>
      </c>
      <c r="P489" s="49">
        <f>SUMIFS(Dez!$J$5:$J$605,Dez!$V$5:$V$605,"Receita",Dez!$G$5:$G$605,CReceber!$D489,Dez!$L$5:$L$605,"Não Pago")</f>
        <v>0</v>
      </c>
      <c r="Q489" s="46">
        <f t="shared" si="26"/>
        <v>0</v>
      </c>
    </row>
    <row r="490" spans="3:17" ht="25.5" customHeight="1" thickTop="1" thickBot="1" x14ac:dyDescent="0.3">
      <c r="C490" s="34">
        <f>'PC Receitas'!O182</f>
        <v>0</v>
      </c>
      <c r="D490" s="35" t="e">
        <f>VLOOKUP(C490,'PC Receitas'!$K$4:$L$105,2,FALSE)</f>
        <v>#N/A</v>
      </c>
      <c r="E490" s="49">
        <f>SUMIFS(Jan!$J$5:$J$586,Jan!$V$5:$V$586,"Receita",Jan!$G$5:$G$586,CReceber!$D490,Jan!$L$5:$L$586,"Não Pago")</f>
        <v>0</v>
      </c>
      <c r="F490" s="49">
        <f>SUMIFS(Fev!$J$5:$J$605,Fev!$V$5:$V$605,"Receita",Fev!$G$5:$G$605,CReceber!$D490,Fev!$L$5:$L$605,"Não Pago")</f>
        <v>0</v>
      </c>
      <c r="G490" s="49">
        <f>SUMIFS(Mar!$J$5:$J$605,Mar!$V$5:$V$605,"Receita",Mar!$G$5:$G$605,CReceber!$D485,Mar!$L$5:$L$605,"Não Pago")</f>
        <v>0</v>
      </c>
      <c r="H490" s="49">
        <f>SUMIFS(Abr!$J$5:$J$605,Abr!$V$5:$V$605,"Receita",Abr!$G$5:$G$605,CReceber!$D490,Abr!$L$5:$L$605,"Não Pago")</f>
        <v>0</v>
      </c>
      <c r="I490" s="49">
        <f>SUMIFS(Mai!$J$5:$J$605,Mai!$V$5:$V$605,"Receita",Mai!$G$5:$G$605,CReceber!$D490,Mai!$L$5:$L$605,"Não Pago")</f>
        <v>0</v>
      </c>
      <c r="J490" s="49">
        <f>SUMIFS(Jun!$J$5:$J$605,Jun!$V$5:$V$605,"Receita",Jun!$G$5:$G$605,CReceber!$D490,Jun!$L$5:$L$605,"Não Pago")</f>
        <v>0</v>
      </c>
      <c r="K490" s="49">
        <f>SUMIFS(Jul!$J$5:$J$605,Jul!$V$5:$V$605,"Receita",Jul!$G$5:$G$605,CReceber!$D490,Jul!$L$5:$L$605,"Não Pago")</f>
        <v>0</v>
      </c>
      <c r="L490" s="49">
        <f>SUMIFS(Ago!$J$5:$J$596,Ago!$V$5:$V$596,"Receita",Ago!$G$5:$G$596,CReceber!$D490,Ago!$L$5:$L$596,"Não Pago")</f>
        <v>0</v>
      </c>
      <c r="M490" s="49">
        <f>SUMIFS(Set!$J$5:$J$605,Set!$V$5:$V$605,"Receita",Set!$G$5:$G$605,CReceber!$D490,Set!$L$5:$L$605,"Não Pago")</f>
        <v>0</v>
      </c>
      <c r="N490" s="49">
        <f>SUMIFS(Out!$J$5:$J$605,Out!$V$5:$V$605,"Receita",Out!$G$5:$G$605,CReceber!$D490,Out!$L$5:$L$605,"Não Pago")</f>
        <v>0</v>
      </c>
      <c r="O490" s="49">
        <f>SUMIFS(Nov!$J$5:$J$605,Nov!$V$5:$V$605,"Receita",Nov!$G$5:$G$605,CReceber!$D490,Nov!$L$5:$L$605,"Não Pago")</f>
        <v>0</v>
      </c>
      <c r="P490" s="49">
        <f>SUMIFS(Dez!$J$5:$J$605,Dez!$V$5:$V$605,"Receita",Dez!$G$5:$G$605,CReceber!$D490,Dez!$L$5:$L$605,"Não Pago")</f>
        <v>0</v>
      </c>
      <c r="Q490" s="46">
        <f t="shared" si="26"/>
        <v>0</v>
      </c>
    </row>
    <row r="491" spans="3:17" ht="25.5" customHeight="1" thickTop="1" thickBot="1" x14ac:dyDescent="0.3">
      <c r="C491" s="34">
        <f>'PC Receitas'!O183</f>
        <v>0</v>
      </c>
      <c r="D491" s="35" t="e">
        <f>VLOOKUP(C491,'PC Receitas'!$K$4:$L$105,2,FALSE)</f>
        <v>#N/A</v>
      </c>
      <c r="E491" s="49">
        <f>SUMIFS(Jan!$J$5:$J$586,Jan!$V$5:$V$586,"Receita",Jan!$G$5:$G$586,CReceber!$D491,Jan!$L$5:$L$586,"Não Pago")</f>
        <v>0</v>
      </c>
      <c r="F491" s="49">
        <f>SUMIFS(Fev!$J$5:$J$605,Fev!$V$5:$V$605,"Receita",Fev!$G$5:$G$605,CReceber!$D491,Fev!$L$5:$L$605,"Não Pago")</f>
        <v>0</v>
      </c>
      <c r="G491" s="49">
        <f>SUMIFS(Mar!$J$5:$J$605,Mar!$V$5:$V$605,"Receita",Mar!$G$5:$G$605,CReceber!$D486,Mar!$L$5:$L$605,"Não Pago")</f>
        <v>0</v>
      </c>
      <c r="H491" s="49">
        <f>SUMIFS(Abr!$J$5:$J$605,Abr!$V$5:$V$605,"Receita",Abr!$G$5:$G$605,CReceber!$D491,Abr!$L$5:$L$605,"Não Pago")</f>
        <v>0</v>
      </c>
      <c r="I491" s="49">
        <f>SUMIFS(Mai!$J$5:$J$605,Mai!$V$5:$V$605,"Receita",Mai!$G$5:$G$605,CReceber!$D491,Mai!$L$5:$L$605,"Não Pago")</f>
        <v>0</v>
      </c>
      <c r="J491" s="49">
        <f>SUMIFS(Jun!$J$5:$J$605,Jun!$V$5:$V$605,"Receita",Jun!$G$5:$G$605,CReceber!$D491,Jun!$L$5:$L$605,"Não Pago")</f>
        <v>0</v>
      </c>
      <c r="K491" s="49">
        <f>SUMIFS(Jul!$J$5:$J$605,Jul!$V$5:$V$605,"Receita",Jul!$G$5:$G$605,CReceber!$D491,Jul!$L$5:$L$605,"Não Pago")</f>
        <v>0</v>
      </c>
      <c r="L491" s="49">
        <f>SUMIFS(Ago!$J$5:$J$596,Ago!$V$5:$V$596,"Receita",Ago!$G$5:$G$596,CReceber!$D491,Ago!$L$5:$L$596,"Não Pago")</f>
        <v>0</v>
      </c>
      <c r="M491" s="49">
        <f>SUMIFS(Set!$J$5:$J$605,Set!$V$5:$V$605,"Receita",Set!$G$5:$G$605,CReceber!$D491,Set!$L$5:$L$605,"Não Pago")</f>
        <v>0</v>
      </c>
      <c r="N491" s="49">
        <f>SUMIFS(Out!$J$5:$J$605,Out!$V$5:$V$605,"Receita",Out!$G$5:$G$605,CReceber!$D491,Out!$L$5:$L$605,"Não Pago")</f>
        <v>0</v>
      </c>
      <c r="O491" s="49">
        <f>SUMIFS(Nov!$J$5:$J$605,Nov!$V$5:$V$605,"Receita",Nov!$G$5:$G$605,CReceber!$D491,Nov!$L$5:$L$605,"Não Pago")</f>
        <v>0</v>
      </c>
      <c r="P491" s="49">
        <f>SUMIFS(Dez!$J$5:$J$605,Dez!$V$5:$V$605,"Receita",Dez!$G$5:$G$605,CReceber!$D491,Dez!$L$5:$L$605,"Não Pago")</f>
        <v>0</v>
      </c>
      <c r="Q491" s="46">
        <f t="shared" si="26"/>
        <v>0</v>
      </c>
    </row>
    <row r="492" spans="3:17" ht="25.5" customHeight="1" thickTop="1" thickBot="1" x14ac:dyDescent="0.3">
      <c r="C492" s="34">
        <f>'PC Receitas'!O184</f>
        <v>0</v>
      </c>
      <c r="D492" s="35" t="e">
        <f>VLOOKUP(C492,'PC Receitas'!$K$4:$L$105,2,FALSE)</f>
        <v>#N/A</v>
      </c>
      <c r="E492" s="49">
        <f>SUMIFS(Jan!$J$5:$J$586,Jan!$V$5:$V$586,"Receita",Jan!$G$5:$G$586,CReceber!$D492,Jan!$L$5:$L$586,"Não Pago")</f>
        <v>0</v>
      </c>
      <c r="F492" s="49">
        <f>SUMIFS(Fev!$J$5:$J$605,Fev!$V$5:$V$605,"Receita",Fev!$G$5:$G$605,CReceber!$D492,Fev!$L$5:$L$605,"Não Pago")</f>
        <v>0</v>
      </c>
      <c r="G492" s="49">
        <f>SUMIFS(Mar!$J$5:$J$605,Mar!$V$5:$V$605,"Receita",Mar!$G$5:$G$605,CReceber!$D487,Mar!$L$5:$L$605,"Não Pago")</f>
        <v>0</v>
      </c>
      <c r="H492" s="49">
        <f>SUMIFS(Abr!$J$5:$J$605,Abr!$V$5:$V$605,"Receita",Abr!$G$5:$G$605,CReceber!$D492,Abr!$L$5:$L$605,"Não Pago")</f>
        <v>0</v>
      </c>
      <c r="I492" s="49">
        <f>SUMIFS(Mai!$J$5:$J$605,Mai!$V$5:$V$605,"Receita",Mai!$G$5:$G$605,CReceber!$D492,Mai!$L$5:$L$605,"Não Pago")</f>
        <v>0</v>
      </c>
      <c r="J492" s="49">
        <f>SUMIFS(Jun!$J$5:$J$605,Jun!$V$5:$V$605,"Receita",Jun!$G$5:$G$605,CReceber!$D492,Jun!$L$5:$L$605,"Não Pago")</f>
        <v>0</v>
      </c>
      <c r="K492" s="49">
        <f>SUMIFS(Jul!$J$5:$J$605,Jul!$V$5:$V$605,"Receita",Jul!$G$5:$G$605,CReceber!$D492,Jul!$L$5:$L$605,"Não Pago")</f>
        <v>0</v>
      </c>
      <c r="L492" s="49">
        <f>SUMIFS(Ago!$J$5:$J$596,Ago!$V$5:$V$596,"Receita",Ago!$G$5:$G$596,CReceber!$D492,Ago!$L$5:$L$596,"Não Pago")</f>
        <v>0</v>
      </c>
      <c r="M492" s="49">
        <f>SUMIFS(Set!$J$5:$J$605,Set!$V$5:$V$605,"Receita",Set!$G$5:$G$605,CReceber!$D492,Set!$L$5:$L$605,"Não Pago")</f>
        <v>0</v>
      </c>
      <c r="N492" s="49">
        <f>SUMIFS(Out!$J$5:$J$605,Out!$V$5:$V$605,"Receita",Out!$G$5:$G$605,CReceber!$D492,Out!$L$5:$L$605,"Não Pago")</f>
        <v>0</v>
      </c>
      <c r="O492" s="49">
        <f>SUMIFS(Nov!$J$5:$J$605,Nov!$V$5:$V$605,"Receita",Nov!$G$5:$G$605,CReceber!$D492,Nov!$L$5:$L$605,"Não Pago")</f>
        <v>0</v>
      </c>
      <c r="P492" s="49">
        <f>SUMIFS(Dez!$J$5:$J$605,Dez!$V$5:$V$605,"Receita",Dez!$G$5:$G$605,CReceber!$D492,Dez!$L$5:$L$605,"Não Pago")</f>
        <v>0</v>
      </c>
      <c r="Q492" s="46">
        <f t="shared" si="26"/>
        <v>0</v>
      </c>
    </row>
    <row r="493" spans="3:17" ht="25.5" customHeight="1" thickTop="1" thickBot="1" x14ac:dyDescent="0.3">
      <c r="C493" s="34">
        <f>'PC Receitas'!O185</f>
        <v>0</v>
      </c>
      <c r="D493" s="35" t="e">
        <f>VLOOKUP(C493,'PC Receitas'!$K$4:$L$105,2,FALSE)</f>
        <v>#N/A</v>
      </c>
      <c r="E493" s="49">
        <f>SUMIFS(Jan!$J$5:$J$586,Jan!$V$5:$V$586,"Receita",Jan!$G$5:$G$586,CReceber!$D493,Jan!$L$5:$L$586,"Não Pago")</f>
        <v>0</v>
      </c>
      <c r="F493" s="49">
        <f>SUMIFS(Fev!$J$5:$J$605,Fev!$V$5:$V$605,"Receita",Fev!$G$5:$G$605,CReceber!$D493,Fev!$L$5:$L$605,"Não Pago")</f>
        <v>0</v>
      </c>
      <c r="G493" s="49">
        <f>SUMIFS(Mar!$J$5:$J$605,Mar!$V$5:$V$605,"Receita",Mar!$G$5:$G$605,CReceber!$D488,Mar!$L$5:$L$605,"Não Pago")</f>
        <v>0</v>
      </c>
      <c r="H493" s="49">
        <f>SUMIFS(Abr!$J$5:$J$605,Abr!$V$5:$V$605,"Receita",Abr!$G$5:$G$605,CReceber!$D493,Abr!$L$5:$L$605,"Não Pago")</f>
        <v>0</v>
      </c>
      <c r="I493" s="49">
        <f>SUMIFS(Mai!$J$5:$J$605,Mai!$V$5:$V$605,"Receita",Mai!$G$5:$G$605,CReceber!$D493,Mai!$L$5:$L$605,"Não Pago")</f>
        <v>0</v>
      </c>
      <c r="J493" s="49">
        <f>SUMIFS(Jun!$J$5:$J$605,Jun!$V$5:$V$605,"Receita",Jun!$G$5:$G$605,CReceber!$D493,Jun!$L$5:$L$605,"Não Pago")</f>
        <v>0</v>
      </c>
      <c r="K493" s="49">
        <f>SUMIFS(Jul!$J$5:$J$605,Jul!$V$5:$V$605,"Receita",Jul!$G$5:$G$605,CReceber!$D493,Jul!$L$5:$L$605,"Não Pago")</f>
        <v>0</v>
      </c>
      <c r="L493" s="49">
        <f>SUMIFS(Ago!$J$5:$J$596,Ago!$V$5:$V$596,"Receita",Ago!$G$5:$G$596,CReceber!$D493,Ago!$L$5:$L$596,"Não Pago")</f>
        <v>0</v>
      </c>
      <c r="M493" s="49">
        <f>SUMIFS(Set!$J$5:$J$605,Set!$V$5:$V$605,"Receita",Set!$G$5:$G$605,CReceber!$D493,Set!$L$5:$L$605,"Não Pago")</f>
        <v>0</v>
      </c>
      <c r="N493" s="49">
        <f>SUMIFS(Out!$J$5:$J$605,Out!$V$5:$V$605,"Receita",Out!$G$5:$G$605,CReceber!$D493,Out!$L$5:$L$605,"Não Pago")</f>
        <v>0</v>
      </c>
      <c r="O493" s="49">
        <f>SUMIFS(Nov!$J$5:$J$605,Nov!$V$5:$V$605,"Receita",Nov!$G$5:$G$605,CReceber!$D493,Nov!$L$5:$L$605,"Não Pago")</f>
        <v>0</v>
      </c>
      <c r="P493" s="49">
        <f>SUMIFS(Dez!$J$5:$J$605,Dez!$V$5:$V$605,"Receita",Dez!$G$5:$G$605,CReceber!$D493,Dez!$L$5:$L$605,"Não Pago")</f>
        <v>0</v>
      </c>
      <c r="Q493" s="46">
        <f t="shared" si="26"/>
        <v>0</v>
      </c>
    </row>
    <row r="494" spans="3:17" ht="25.5" customHeight="1" thickTop="1" thickBot="1" x14ac:dyDescent="0.3">
      <c r="C494" s="34">
        <f>'PC Receitas'!O186</f>
        <v>0</v>
      </c>
      <c r="D494" s="35" t="e">
        <f>VLOOKUP(C494,'PC Receitas'!$K$4:$L$105,2,FALSE)</f>
        <v>#N/A</v>
      </c>
      <c r="E494" s="49">
        <f>SUMIFS(Jan!$J$5:$J$586,Jan!$V$5:$V$586,"Receita",Jan!$G$5:$G$586,CReceber!$D494,Jan!$L$5:$L$586,"Não Pago")</f>
        <v>0</v>
      </c>
      <c r="F494" s="49">
        <f>SUMIFS(Fev!$J$5:$J$605,Fev!$V$5:$V$605,"Receita",Fev!$G$5:$G$605,CReceber!$D494,Fev!$L$5:$L$605,"Não Pago")</f>
        <v>0</v>
      </c>
      <c r="G494" s="49">
        <f>SUMIFS(Mar!$J$5:$J$605,Mar!$V$5:$V$605,"Receita",Mar!$G$5:$G$605,CReceber!$D489,Mar!$L$5:$L$605,"Não Pago")</f>
        <v>0</v>
      </c>
      <c r="H494" s="49">
        <f>SUMIFS(Abr!$J$5:$J$605,Abr!$V$5:$V$605,"Receita",Abr!$G$5:$G$605,CReceber!$D494,Abr!$L$5:$L$605,"Não Pago")</f>
        <v>0</v>
      </c>
      <c r="I494" s="49">
        <f>SUMIFS(Mai!$J$5:$J$605,Mai!$V$5:$V$605,"Receita",Mai!$G$5:$G$605,CReceber!$D494,Mai!$L$5:$L$605,"Não Pago")</f>
        <v>0</v>
      </c>
      <c r="J494" s="49">
        <f>SUMIFS(Jun!$J$5:$J$605,Jun!$V$5:$V$605,"Receita",Jun!$G$5:$G$605,CReceber!$D494,Jun!$L$5:$L$605,"Não Pago")</f>
        <v>0</v>
      </c>
      <c r="K494" s="49">
        <f>SUMIFS(Jul!$J$5:$J$605,Jul!$V$5:$V$605,"Receita",Jul!$G$5:$G$605,CReceber!$D494,Jul!$L$5:$L$605,"Não Pago")</f>
        <v>0</v>
      </c>
      <c r="L494" s="49">
        <f>SUMIFS(Ago!$J$5:$J$596,Ago!$V$5:$V$596,"Receita",Ago!$G$5:$G$596,CReceber!$D494,Ago!$L$5:$L$596,"Não Pago")</f>
        <v>0</v>
      </c>
      <c r="M494" s="49">
        <f>SUMIFS(Set!$J$5:$J$605,Set!$V$5:$V$605,"Receita",Set!$G$5:$G$605,CReceber!$D494,Set!$L$5:$L$605,"Não Pago")</f>
        <v>0</v>
      </c>
      <c r="N494" s="49">
        <f>SUMIFS(Out!$J$5:$J$605,Out!$V$5:$V$605,"Receita",Out!$G$5:$G$605,CReceber!$D494,Out!$L$5:$L$605,"Não Pago")</f>
        <v>0</v>
      </c>
      <c r="O494" s="49">
        <f>SUMIFS(Nov!$J$5:$J$605,Nov!$V$5:$V$605,"Receita",Nov!$G$5:$G$605,CReceber!$D494,Nov!$L$5:$L$605,"Não Pago")</f>
        <v>0</v>
      </c>
      <c r="P494" s="49">
        <f>SUMIFS(Dez!$J$5:$J$605,Dez!$V$5:$V$605,"Receita",Dez!$G$5:$G$605,CReceber!$D494,Dez!$L$5:$L$605,"Não Pago")</f>
        <v>0</v>
      </c>
      <c r="Q494" s="46">
        <f t="shared" si="26"/>
        <v>0</v>
      </c>
    </row>
    <row r="495" spans="3:17" ht="25.5" customHeight="1" thickTop="1" thickBot="1" x14ac:dyDescent="0.3">
      <c r="C495" s="34">
        <f>'PC Receitas'!O187</f>
        <v>0</v>
      </c>
      <c r="D495" s="35" t="e">
        <f>VLOOKUP(C495,'PC Receitas'!$K$4:$L$105,2,FALSE)</f>
        <v>#N/A</v>
      </c>
      <c r="E495" s="49">
        <f>SUMIFS(Jan!$J$5:$J$586,Jan!$V$5:$V$586,"Receita",Jan!$G$5:$G$586,CReceber!$D495,Jan!$L$5:$L$586,"Não Pago")</f>
        <v>0</v>
      </c>
      <c r="F495" s="49">
        <f>SUMIFS(Fev!$J$5:$J$605,Fev!$V$5:$V$605,"Receita",Fev!$G$5:$G$605,CReceber!$D495,Fev!$L$5:$L$605,"Não Pago")</f>
        <v>0</v>
      </c>
      <c r="G495" s="49">
        <f>SUMIFS(Mar!$J$5:$J$605,Mar!$V$5:$V$605,"Receita",Mar!$G$5:$G$605,CReceber!$D490,Mar!$L$5:$L$605,"Não Pago")</f>
        <v>0</v>
      </c>
      <c r="H495" s="49">
        <f>SUMIFS(Abr!$J$5:$J$605,Abr!$V$5:$V$605,"Receita",Abr!$G$5:$G$605,CReceber!$D495,Abr!$L$5:$L$605,"Não Pago")</f>
        <v>0</v>
      </c>
      <c r="I495" s="49">
        <f>SUMIFS(Mai!$J$5:$J$605,Mai!$V$5:$V$605,"Receita",Mai!$G$5:$G$605,CReceber!$D495,Mai!$L$5:$L$605,"Não Pago")</f>
        <v>0</v>
      </c>
      <c r="J495" s="49">
        <f>SUMIFS(Jun!$J$5:$J$605,Jun!$V$5:$V$605,"Receita",Jun!$G$5:$G$605,CReceber!$D495,Jun!$L$5:$L$605,"Não Pago")</f>
        <v>0</v>
      </c>
      <c r="K495" s="49">
        <f>SUMIFS(Jul!$J$5:$J$605,Jul!$V$5:$V$605,"Receita",Jul!$G$5:$G$605,CReceber!$D495,Jul!$L$5:$L$605,"Não Pago")</f>
        <v>0</v>
      </c>
      <c r="L495" s="49">
        <f>SUMIFS(Ago!$J$5:$J$596,Ago!$V$5:$V$596,"Receita",Ago!$G$5:$G$596,CReceber!$D495,Ago!$L$5:$L$596,"Não Pago")</f>
        <v>0</v>
      </c>
      <c r="M495" s="49">
        <f>SUMIFS(Set!$J$5:$J$605,Set!$V$5:$V$605,"Receita",Set!$G$5:$G$605,CReceber!$D495,Set!$L$5:$L$605,"Não Pago")</f>
        <v>0</v>
      </c>
      <c r="N495" s="49">
        <f>SUMIFS(Out!$J$5:$J$605,Out!$V$5:$V$605,"Receita",Out!$G$5:$G$605,CReceber!$D495,Out!$L$5:$L$605,"Não Pago")</f>
        <v>0</v>
      </c>
      <c r="O495" s="49">
        <f>SUMIFS(Nov!$J$5:$J$605,Nov!$V$5:$V$605,"Receita",Nov!$G$5:$G$605,CReceber!$D495,Nov!$L$5:$L$605,"Não Pago")</f>
        <v>0</v>
      </c>
      <c r="P495" s="49">
        <f>SUMIFS(Dez!$J$5:$J$605,Dez!$V$5:$V$605,"Receita",Dez!$G$5:$G$605,CReceber!$D495,Dez!$L$5:$L$605,"Não Pago")</f>
        <v>0</v>
      </c>
      <c r="Q495" s="46">
        <f t="shared" si="26"/>
        <v>0</v>
      </c>
    </row>
    <row r="496" spans="3:17" ht="25.5" customHeight="1" thickTop="1" thickBot="1" x14ac:dyDescent="0.3">
      <c r="C496" s="34">
        <f>'PC Receitas'!O188</f>
        <v>0</v>
      </c>
      <c r="D496" s="35" t="e">
        <f>VLOOKUP(C496,'PC Receitas'!$K$4:$L$105,2,FALSE)</f>
        <v>#N/A</v>
      </c>
      <c r="E496" s="49">
        <f>SUMIFS(Jan!$J$5:$J$586,Jan!$V$5:$V$586,"Receita",Jan!$G$5:$G$586,CReceber!$D496,Jan!$L$5:$L$586,"Não Pago")</f>
        <v>0</v>
      </c>
      <c r="F496" s="49">
        <f>SUMIFS(Fev!$J$5:$J$605,Fev!$V$5:$V$605,"Receita",Fev!$G$5:$G$605,CReceber!$D496,Fev!$L$5:$L$605,"Não Pago")</f>
        <v>0</v>
      </c>
      <c r="G496" s="49">
        <f>SUMIFS(Mar!$J$5:$J$605,Mar!$V$5:$V$605,"Receita",Mar!$G$5:$G$605,CReceber!$D491,Mar!$L$5:$L$605,"Não Pago")</f>
        <v>0</v>
      </c>
      <c r="H496" s="49">
        <f>SUMIFS(Abr!$J$5:$J$605,Abr!$V$5:$V$605,"Receita",Abr!$G$5:$G$605,CReceber!$D496,Abr!$L$5:$L$605,"Não Pago")</f>
        <v>0</v>
      </c>
      <c r="I496" s="49">
        <f>SUMIFS(Mai!$J$5:$J$605,Mai!$V$5:$V$605,"Receita",Mai!$G$5:$G$605,CReceber!$D496,Mai!$L$5:$L$605,"Não Pago")</f>
        <v>0</v>
      </c>
      <c r="J496" s="49">
        <f>SUMIFS(Jun!$J$5:$J$605,Jun!$V$5:$V$605,"Receita",Jun!$G$5:$G$605,CReceber!$D496,Jun!$L$5:$L$605,"Não Pago")</f>
        <v>0</v>
      </c>
      <c r="K496" s="49">
        <f>SUMIFS(Jul!$J$5:$J$605,Jul!$V$5:$V$605,"Receita",Jul!$G$5:$G$605,CReceber!$D496,Jul!$L$5:$L$605,"Não Pago")</f>
        <v>0</v>
      </c>
      <c r="L496" s="49">
        <f>SUMIFS(Ago!$J$5:$J$596,Ago!$V$5:$V$596,"Receita",Ago!$G$5:$G$596,CReceber!$D496,Ago!$L$5:$L$596,"Não Pago")</f>
        <v>0</v>
      </c>
      <c r="M496" s="49">
        <f>SUMIFS(Set!$J$5:$J$605,Set!$V$5:$V$605,"Receita",Set!$G$5:$G$605,CReceber!$D496,Set!$L$5:$L$605,"Não Pago")</f>
        <v>0</v>
      </c>
      <c r="N496" s="49">
        <f>SUMIFS(Out!$J$5:$J$605,Out!$V$5:$V$605,"Receita",Out!$G$5:$G$605,CReceber!$D496,Out!$L$5:$L$605,"Não Pago")</f>
        <v>0</v>
      </c>
      <c r="O496" s="49">
        <f>SUMIFS(Nov!$J$5:$J$605,Nov!$V$5:$V$605,"Receita",Nov!$G$5:$G$605,CReceber!$D496,Nov!$L$5:$L$605,"Não Pago")</f>
        <v>0</v>
      </c>
      <c r="P496" s="49">
        <f>SUMIFS(Dez!$J$5:$J$605,Dez!$V$5:$V$605,"Receita",Dez!$G$5:$G$605,CReceber!$D496,Dez!$L$5:$L$605,"Não Pago")</f>
        <v>0</v>
      </c>
      <c r="Q496" s="46">
        <f t="shared" si="26"/>
        <v>0</v>
      </c>
    </row>
    <row r="497" spans="3:17" ht="25.5" customHeight="1" thickTop="1" thickBot="1" x14ac:dyDescent="0.3">
      <c r="C497" s="34">
        <f>'PC Receitas'!O189</f>
        <v>0</v>
      </c>
      <c r="D497" s="35" t="e">
        <f>VLOOKUP(C497,'PC Receitas'!$K$4:$L$105,2,FALSE)</f>
        <v>#N/A</v>
      </c>
      <c r="E497" s="49">
        <f>SUMIFS(Jan!$J$5:$J$586,Jan!$V$5:$V$586,"Receita",Jan!$G$5:$G$586,CReceber!$D497,Jan!$L$5:$L$586,"Não Pago")</f>
        <v>0</v>
      </c>
      <c r="F497" s="49">
        <f>SUMIFS(Fev!$J$5:$J$605,Fev!$V$5:$V$605,"Receita",Fev!$G$5:$G$605,CReceber!$D497,Fev!$L$5:$L$605,"Não Pago")</f>
        <v>0</v>
      </c>
      <c r="G497" s="49">
        <f>SUMIFS(Mar!$J$5:$J$605,Mar!$V$5:$V$605,"Receita",Mar!$G$5:$G$605,CReceber!$D492,Mar!$L$5:$L$605,"Não Pago")</f>
        <v>0</v>
      </c>
      <c r="H497" s="49">
        <f>SUMIFS(Abr!$J$5:$J$605,Abr!$V$5:$V$605,"Receita",Abr!$G$5:$G$605,CReceber!$D497,Abr!$L$5:$L$605,"Não Pago")</f>
        <v>0</v>
      </c>
      <c r="I497" s="49">
        <f>SUMIFS(Mai!$J$5:$J$605,Mai!$V$5:$V$605,"Receita",Mai!$G$5:$G$605,CReceber!$D497,Mai!$L$5:$L$605,"Não Pago")</f>
        <v>0</v>
      </c>
      <c r="J497" s="49">
        <f>SUMIFS(Jun!$J$5:$J$605,Jun!$V$5:$V$605,"Receita",Jun!$G$5:$G$605,CReceber!$D497,Jun!$L$5:$L$605,"Não Pago")</f>
        <v>0</v>
      </c>
      <c r="K497" s="49">
        <f>SUMIFS(Jul!$J$5:$J$605,Jul!$V$5:$V$605,"Receita",Jul!$G$5:$G$605,CReceber!$D497,Jul!$L$5:$L$605,"Não Pago")</f>
        <v>0</v>
      </c>
      <c r="L497" s="49">
        <f>SUMIFS(Ago!$J$5:$J$596,Ago!$V$5:$V$596,"Receita",Ago!$G$5:$G$596,CReceber!$D497,Ago!$L$5:$L$596,"Não Pago")</f>
        <v>0</v>
      </c>
      <c r="M497" s="49">
        <f>SUMIFS(Set!$J$5:$J$605,Set!$V$5:$V$605,"Receita",Set!$G$5:$G$605,CReceber!$D497,Set!$L$5:$L$605,"Não Pago")</f>
        <v>0</v>
      </c>
      <c r="N497" s="49">
        <f>SUMIFS(Out!$J$5:$J$605,Out!$V$5:$V$605,"Receita",Out!$G$5:$G$605,CReceber!$D497,Out!$L$5:$L$605,"Não Pago")</f>
        <v>0</v>
      </c>
      <c r="O497" s="49">
        <f>SUMIFS(Nov!$J$5:$J$605,Nov!$V$5:$V$605,"Receita",Nov!$G$5:$G$605,CReceber!$D497,Nov!$L$5:$L$605,"Não Pago")</f>
        <v>0</v>
      </c>
      <c r="P497" s="49">
        <f>SUMIFS(Dez!$J$5:$J$605,Dez!$V$5:$V$605,"Receita",Dez!$G$5:$G$605,CReceber!$D497,Dez!$L$5:$L$605,"Não Pago")</f>
        <v>0</v>
      </c>
      <c r="Q497" s="46">
        <f t="shared" si="26"/>
        <v>0</v>
      </c>
    </row>
    <row r="498" spans="3:17" ht="25.5" customHeight="1" thickTop="1" thickBot="1" x14ac:dyDescent="0.3">
      <c r="C498" s="34">
        <f>'PC Receitas'!O190</f>
        <v>0</v>
      </c>
      <c r="D498" s="35" t="e">
        <f>VLOOKUP(C498,'PC Receitas'!$K$4:$L$105,2,FALSE)</f>
        <v>#N/A</v>
      </c>
      <c r="E498" s="49">
        <f>SUMIFS(Jan!$J$5:$J$586,Jan!$V$5:$V$586,"Receita",Jan!$G$5:$G$586,CReceber!$D498,Jan!$L$5:$L$586,"Não Pago")</f>
        <v>0</v>
      </c>
      <c r="F498" s="49">
        <f>SUMIFS(Fev!$J$5:$J$605,Fev!$V$5:$V$605,"Receita",Fev!$G$5:$G$605,CReceber!$D498,Fev!$L$5:$L$605,"Não Pago")</f>
        <v>0</v>
      </c>
      <c r="G498" s="49">
        <f>SUMIFS(Mar!$J$5:$J$605,Mar!$V$5:$V$605,"Receita",Mar!$G$5:$G$605,CReceber!$D493,Mar!$L$5:$L$605,"Não Pago")</f>
        <v>0</v>
      </c>
      <c r="H498" s="49">
        <f>SUMIFS(Abr!$J$5:$J$605,Abr!$V$5:$V$605,"Receita",Abr!$G$5:$G$605,CReceber!$D498,Abr!$L$5:$L$605,"Não Pago")</f>
        <v>0</v>
      </c>
      <c r="I498" s="49">
        <f>SUMIFS(Mai!$J$5:$J$605,Mai!$V$5:$V$605,"Receita",Mai!$G$5:$G$605,CReceber!$D498,Mai!$L$5:$L$605,"Não Pago")</f>
        <v>0</v>
      </c>
      <c r="J498" s="49">
        <f>SUMIFS(Jun!$J$5:$J$605,Jun!$V$5:$V$605,"Receita",Jun!$G$5:$G$605,CReceber!$D498,Jun!$L$5:$L$605,"Não Pago")</f>
        <v>0</v>
      </c>
      <c r="K498" s="49">
        <f>SUMIFS(Jul!$J$5:$J$605,Jul!$V$5:$V$605,"Receita",Jul!$G$5:$G$605,CReceber!$D498,Jul!$L$5:$L$605,"Não Pago")</f>
        <v>0</v>
      </c>
      <c r="L498" s="49">
        <f>SUMIFS(Ago!$J$5:$J$596,Ago!$V$5:$V$596,"Receita",Ago!$G$5:$G$596,CReceber!$D498,Ago!$L$5:$L$596,"Não Pago")</f>
        <v>0</v>
      </c>
      <c r="M498" s="49">
        <f>SUMIFS(Set!$J$5:$J$605,Set!$V$5:$V$605,"Receita",Set!$G$5:$G$605,CReceber!$D498,Set!$L$5:$L$605,"Não Pago")</f>
        <v>0</v>
      </c>
      <c r="N498" s="49">
        <f>SUMIFS(Out!$J$5:$J$605,Out!$V$5:$V$605,"Receita",Out!$G$5:$G$605,CReceber!$D498,Out!$L$5:$L$605,"Não Pago")</f>
        <v>0</v>
      </c>
      <c r="O498" s="49">
        <f>SUMIFS(Nov!$J$5:$J$605,Nov!$V$5:$V$605,"Receita",Nov!$G$5:$G$605,CReceber!$D498,Nov!$L$5:$L$605,"Não Pago")</f>
        <v>0</v>
      </c>
      <c r="P498" s="49">
        <f>SUMIFS(Dez!$J$5:$J$605,Dez!$V$5:$V$605,"Receita",Dez!$G$5:$G$605,CReceber!$D498,Dez!$L$5:$L$605,"Não Pago")</f>
        <v>0</v>
      </c>
      <c r="Q498" s="46">
        <f t="shared" si="26"/>
        <v>0</v>
      </c>
    </row>
    <row r="499" spans="3:17" ht="25.5" customHeight="1" thickTop="1" thickBot="1" x14ac:dyDescent="0.3">
      <c r="C499" s="34">
        <f>'PC Receitas'!O191</f>
        <v>0</v>
      </c>
      <c r="D499" s="35" t="e">
        <f>VLOOKUP(C499,'PC Receitas'!$K$4:$L$105,2,FALSE)</f>
        <v>#N/A</v>
      </c>
      <c r="E499" s="49">
        <f>SUMIFS(Jan!$J$5:$J$586,Jan!$V$5:$V$586,"Receita",Jan!$G$5:$G$586,CReceber!$D499,Jan!$L$5:$L$586,"Não Pago")</f>
        <v>0</v>
      </c>
      <c r="F499" s="49">
        <f>SUMIFS(Fev!$J$5:$J$605,Fev!$V$5:$V$605,"Receita",Fev!$G$5:$G$605,CReceber!$D499,Fev!$L$5:$L$605,"Não Pago")</f>
        <v>0</v>
      </c>
      <c r="G499" s="49">
        <f>SUMIFS(Mar!$J$5:$J$605,Mar!$V$5:$V$605,"Receita",Mar!$G$5:$G$605,CReceber!$D494,Mar!$L$5:$L$605,"Não Pago")</f>
        <v>0</v>
      </c>
      <c r="H499" s="49">
        <f>SUMIFS(Abr!$J$5:$J$605,Abr!$V$5:$V$605,"Receita",Abr!$G$5:$G$605,CReceber!$D499,Abr!$L$5:$L$605,"Não Pago")</f>
        <v>0</v>
      </c>
      <c r="I499" s="49">
        <f>SUMIFS(Mai!$J$5:$J$605,Mai!$V$5:$V$605,"Receita",Mai!$G$5:$G$605,CReceber!$D499,Mai!$L$5:$L$605,"Não Pago")</f>
        <v>0</v>
      </c>
      <c r="J499" s="49">
        <f>SUMIFS(Jun!$J$5:$J$605,Jun!$V$5:$V$605,"Receita",Jun!$G$5:$G$605,CReceber!$D499,Jun!$L$5:$L$605,"Não Pago")</f>
        <v>0</v>
      </c>
      <c r="K499" s="49">
        <f>SUMIFS(Jul!$J$5:$J$605,Jul!$V$5:$V$605,"Receita",Jul!$G$5:$G$605,CReceber!$D499,Jul!$L$5:$L$605,"Não Pago")</f>
        <v>0</v>
      </c>
      <c r="L499" s="49">
        <f>SUMIFS(Ago!$J$5:$J$596,Ago!$V$5:$V$596,"Receita",Ago!$G$5:$G$596,CReceber!$D499,Ago!$L$5:$L$596,"Não Pago")</f>
        <v>0</v>
      </c>
      <c r="M499" s="49">
        <f>SUMIFS(Set!$J$5:$J$605,Set!$V$5:$V$605,"Receita",Set!$G$5:$G$605,CReceber!$D499,Set!$L$5:$L$605,"Não Pago")</f>
        <v>0</v>
      </c>
      <c r="N499" s="49">
        <f>SUMIFS(Out!$J$5:$J$605,Out!$V$5:$V$605,"Receita",Out!$G$5:$G$605,CReceber!$D499,Out!$L$5:$L$605,"Não Pago")</f>
        <v>0</v>
      </c>
      <c r="O499" s="49">
        <f>SUMIFS(Nov!$J$5:$J$605,Nov!$V$5:$V$605,"Receita",Nov!$G$5:$G$605,CReceber!$D499,Nov!$L$5:$L$605,"Não Pago")</f>
        <v>0</v>
      </c>
      <c r="P499" s="49">
        <f>SUMIFS(Dez!$J$5:$J$605,Dez!$V$5:$V$605,"Receita",Dez!$G$5:$G$605,CReceber!$D499,Dez!$L$5:$L$605,"Não Pago")</f>
        <v>0</v>
      </c>
      <c r="Q499" s="46">
        <f t="shared" si="26"/>
        <v>0</v>
      </c>
    </row>
    <row r="500" spans="3:17" ht="25.5" customHeight="1" thickTop="1" thickBot="1" x14ac:dyDescent="0.3">
      <c r="C500" s="34">
        <f>'PC Receitas'!O192</f>
        <v>0</v>
      </c>
      <c r="D500" s="35" t="e">
        <f>VLOOKUP(C500,'PC Receitas'!$K$4:$L$105,2,FALSE)</f>
        <v>#N/A</v>
      </c>
      <c r="E500" s="49">
        <f>SUMIFS(Jan!$J$5:$J$586,Jan!$V$5:$V$586,"Receita",Jan!$G$5:$G$586,CReceber!$D500,Jan!$L$5:$L$586,"Não Pago")</f>
        <v>0</v>
      </c>
      <c r="F500" s="49">
        <f>SUMIFS(Fev!$J$5:$J$605,Fev!$V$5:$V$605,"Receita",Fev!$G$5:$G$605,CReceber!$D500,Fev!$L$5:$L$605,"Não Pago")</f>
        <v>0</v>
      </c>
      <c r="G500" s="49">
        <f>SUMIFS(Mar!$J$5:$J$605,Mar!$V$5:$V$605,"Receita",Mar!$G$5:$G$605,CReceber!$D495,Mar!$L$5:$L$605,"Não Pago")</f>
        <v>0</v>
      </c>
      <c r="H500" s="49">
        <f>SUMIFS(Abr!$J$5:$J$605,Abr!$V$5:$V$605,"Receita",Abr!$G$5:$G$605,CReceber!$D500,Abr!$L$5:$L$605,"Não Pago")</f>
        <v>0</v>
      </c>
      <c r="I500" s="49">
        <f>SUMIFS(Mai!$J$5:$J$605,Mai!$V$5:$V$605,"Receita",Mai!$G$5:$G$605,CReceber!$D500,Mai!$L$5:$L$605,"Não Pago")</f>
        <v>0</v>
      </c>
      <c r="J500" s="49">
        <f>SUMIFS(Jun!$J$5:$J$605,Jun!$V$5:$V$605,"Receita",Jun!$G$5:$G$605,CReceber!$D500,Jun!$L$5:$L$605,"Não Pago")</f>
        <v>0</v>
      </c>
      <c r="K500" s="49">
        <f>SUMIFS(Jul!$J$5:$J$605,Jul!$V$5:$V$605,"Receita",Jul!$G$5:$G$605,CReceber!$D500,Jul!$L$5:$L$605,"Não Pago")</f>
        <v>0</v>
      </c>
      <c r="L500" s="49">
        <f>SUMIFS(Ago!$J$5:$J$596,Ago!$V$5:$V$596,"Receita",Ago!$G$5:$G$596,CReceber!$D500,Ago!$L$5:$L$596,"Não Pago")</f>
        <v>0</v>
      </c>
      <c r="M500" s="49">
        <f>SUMIFS(Set!$J$5:$J$605,Set!$V$5:$V$605,"Receita",Set!$G$5:$G$605,CReceber!$D500,Set!$L$5:$L$605,"Não Pago")</f>
        <v>0</v>
      </c>
      <c r="N500" s="49">
        <f>SUMIFS(Out!$J$5:$J$605,Out!$V$5:$V$605,"Receita",Out!$G$5:$G$605,CReceber!$D500,Out!$L$5:$L$605,"Não Pago")</f>
        <v>0</v>
      </c>
      <c r="O500" s="49">
        <f>SUMIFS(Nov!$J$5:$J$605,Nov!$V$5:$V$605,"Receita",Nov!$G$5:$G$605,CReceber!$D500,Nov!$L$5:$L$605,"Não Pago")</f>
        <v>0</v>
      </c>
      <c r="P500" s="49">
        <f>SUMIFS(Dez!$J$5:$J$605,Dez!$V$5:$V$605,"Receita",Dez!$G$5:$G$605,CReceber!$D500,Dez!$L$5:$L$605,"Não Pago")</f>
        <v>0</v>
      </c>
      <c r="Q500" s="46">
        <f t="shared" si="26"/>
        <v>0</v>
      </c>
    </row>
    <row r="501" spans="3:17" ht="25.5" customHeight="1" thickTop="1" thickBot="1" x14ac:dyDescent="0.3">
      <c r="C501" s="34">
        <f>'PC Receitas'!O193</f>
        <v>0</v>
      </c>
      <c r="D501" s="35" t="e">
        <f>VLOOKUP(C501,'PC Receitas'!$K$4:$L$105,2,FALSE)</f>
        <v>#N/A</v>
      </c>
      <c r="E501" s="49">
        <f>SUMIFS(Jan!$J$5:$J$586,Jan!$V$5:$V$586,"Receita",Jan!$G$5:$G$586,CReceber!$D501,Jan!$L$5:$L$586,"Não Pago")</f>
        <v>0</v>
      </c>
      <c r="F501" s="49">
        <f>SUMIFS(Fev!$J$5:$J$605,Fev!$V$5:$V$605,"Receita",Fev!$G$5:$G$605,CReceber!$D501,Fev!$L$5:$L$605,"Não Pago")</f>
        <v>0</v>
      </c>
      <c r="G501" s="49">
        <f>SUMIFS(Mar!$J$5:$J$605,Mar!$V$5:$V$605,"Receita",Mar!$G$5:$G$605,CReceber!$D496,Mar!$L$5:$L$605,"Não Pago")</f>
        <v>0</v>
      </c>
      <c r="H501" s="49">
        <f>SUMIFS(Abr!$J$5:$J$605,Abr!$V$5:$V$605,"Receita",Abr!$G$5:$G$605,CReceber!$D501,Abr!$L$5:$L$605,"Não Pago")</f>
        <v>0</v>
      </c>
      <c r="I501" s="49">
        <f>SUMIFS(Mai!$J$5:$J$605,Mai!$V$5:$V$605,"Receita",Mai!$G$5:$G$605,CReceber!$D501,Mai!$L$5:$L$605,"Não Pago")</f>
        <v>0</v>
      </c>
      <c r="J501" s="49">
        <f>SUMIFS(Jun!$J$5:$J$605,Jun!$V$5:$V$605,"Receita",Jun!$G$5:$G$605,CReceber!$D501,Jun!$L$5:$L$605,"Não Pago")</f>
        <v>0</v>
      </c>
      <c r="K501" s="49">
        <f>SUMIFS(Jul!$J$5:$J$605,Jul!$V$5:$V$605,"Receita",Jul!$G$5:$G$605,CReceber!$D501,Jul!$L$5:$L$605,"Não Pago")</f>
        <v>0</v>
      </c>
      <c r="L501" s="49">
        <f>SUMIFS(Ago!$J$5:$J$596,Ago!$V$5:$V$596,"Receita",Ago!$G$5:$G$596,CReceber!$D501,Ago!$L$5:$L$596,"Não Pago")</f>
        <v>0</v>
      </c>
      <c r="M501" s="49">
        <f>SUMIFS(Set!$J$5:$J$605,Set!$V$5:$V$605,"Receita",Set!$G$5:$G$605,CReceber!$D501,Set!$L$5:$L$605,"Não Pago")</f>
        <v>0</v>
      </c>
      <c r="N501" s="49">
        <f>SUMIFS(Out!$J$5:$J$605,Out!$V$5:$V$605,"Receita",Out!$G$5:$G$605,CReceber!$D501,Out!$L$5:$L$605,"Não Pago")</f>
        <v>0</v>
      </c>
      <c r="O501" s="49">
        <f>SUMIFS(Nov!$J$5:$J$605,Nov!$V$5:$V$605,"Receita",Nov!$G$5:$G$605,CReceber!$D501,Nov!$L$5:$L$605,"Não Pago")</f>
        <v>0</v>
      </c>
      <c r="P501" s="49">
        <f>SUMIFS(Dez!$J$5:$J$605,Dez!$V$5:$V$605,"Receita",Dez!$G$5:$G$605,CReceber!$D501,Dez!$L$5:$L$605,"Não Pago")</f>
        <v>0</v>
      </c>
      <c r="Q501" s="46">
        <f t="shared" si="26"/>
        <v>0</v>
      </c>
    </row>
    <row r="502" spans="3:17" ht="25.5" customHeight="1" thickTop="1" thickBot="1" x14ac:dyDescent="0.3">
      <c r="C502" s="34">
        <f>'PC Receitas'!O194</f>
        <v>0</v>
      </c>
      <c r="D502" s="35" t="e">
        <f>VLOOKUP(C502,'PC Receitas'!$K$4:$L$105,2,FALSE)</f>
        <v>#N/A</v>
      </c>
      <c r="E502" s="49">
        <f>SUMIFS(Jan!$J$5:$J$586,Jan!$V$5:$V$586,"Receita",Jan!$G$5:$G$586,CReceber!$D502,Jan!$L$5:$L$586,"Não Pago")</f>
        <v>0</v>
      </c>
      <c r="F502" s="49">
        <f>SUMIFS(Fev!$J$5:$J$605,Fev!$V$5:$V$605,"Receita",Fev!$G$5:$G$605,CReceber!$D502,Fev!$L$5:$L$605,"Não Pago")</f>
        <v>0</v>
      </c>
      <c r="G502" s="49">
        <f>SUMIFS(Mar!$J$5:$J$605,Mar!$V$5:$V$605,"Receita",Mar!$G$5:$G$605,CReceber!$D497,Mar!$L$5:$L$605,"Não Pago")</f>
        <v>0</v>
      </c>
      <c r="H502" s="49">
        <f>SUMIFS(Abr!$J$5:$J$605,Abr!$V$5:$V$605,"Receita",Abr!$G$5:$G$605,CReceber!$D502,Abr!$L$5:$L$605,"Não Pago")</f>
        <v>0</v>
      </c>
      <c r="I502" s="49">
        <f>SUMIFS(Mai!$J$5:$J$605,Mai!$V$5:$V$605,"Receita",Mai!$G$5:$G$605,CReceber!$D502,Mai!$L$5:$L$605,"Não Pago")</f>
        <v>0</v>
      </c>
      <c r="J502" s="49">
        <f>SUMIFS(Jun!$J$5:$J$605,Jun!$V$5:$V$605,"Receita",Jun!$G$5:$G$605,CReceber!$D502,Jun!$L$5:$L$605,"Não Pago")</f>
        <v>0</v>
      </c>
      <c r="K502" s="49">
        <f>SUMIFS(Jul!$J$5:$J$605,Jul!$V$5:$V$605,"Receita",Jul!$G$5:$G$605,CReceber!$D502,Jul!$L$5:$L$605,"Não Pago")</f>
        <v>0</v>
      </c>
      <c r="L502" s="49">
        <f>SUMIFS(Ago!$J$5:$J$596,Ago!$V$5:$V$596,"Receita",Ago!$G$5:$G$596,CReceber!$D502,Ago!$L$5:$L$596,"Não Pago")</f>
        <v>0</v>
      </c>
      <c r="M502" s="49">
        <f>SUMIFS(Set!$J$5:$J$605,Set!$V$5:$V$605,"Receita",Set!$G$5:$G$605,CReceber!$D502,Set!$L$5:$L$605,"Não Pago")</f>
        <v>0</v>
      </c>
      <c r="N502" s="49">
        <f>SUMIFS(Out!$J$5:$J$605,Out!$V$5:$V$605,"Receita",Out!$G$5:$G$605,CReceber!$D502,Out!$L$5:$L$605,"Não Pago")</f>
        <v>0</v>
      </c>
      <c r="O502" s="49">
        <f>SUMIFS(Nov!$J$5:$J$605,Nov!$V$5:$V$605,"Receita",Nov!$G$5:$G$605,CReceber!$D502,Nov!$L$5:$L$605,"Não Pago")</f>
        <v>0</v>
      </c>
      <c r="P502" s="49">
        <f>SUMIFS(Dez!$J$5:$J$605,Dez!$V$5:$V$605,"Receita",Dez!$G$5:$G$605,CReceber!$D502,Dez!$L$5:$L$605,"Não Pago")</f>
        <v>0</v>
      </c>
      <c r="Q502" s="46">
        <f t="shared" si="26"/>
        <v>0</v>
      </c>
    </row>
    <row r="503" spans="3:17" ht="25.5" customHeight="1" thickTop="1" thickBot="1" x14ac:dyDescent="0.3">
      <c r="C503" s="34">
        <f>'PC Receitas'!O195</f>
        <v>0</v>
      </c>
      <c r="D503" s="35" t="e">
        <f>VLOOKUP(C503,'PC Receitas'!$K$4:$L$105,2,FALSE)</f>
        <v>#N/A</v>
      </c>
      <c r="E503" s="49">
        <f>SUMIFS(Jan!$J$5:$J$586,Jan!$V$5:$V$586,"Receita",Jan!$G$5:$G$586,CReceber!$D503,Jan!$L$5:$L$586,"Não Pago")</f>
        <v>0</v>
      </c>
      <c r="F503" s="49">
        <f>SUMIFS(Fev!$J$5:$J$605,Fev!$V$5:$V$605,"Receita",Fev!$G$5:$G$605,CReceber!$D503,Fev!$L$5:$L$605,"Não Pago")</f>
        <v>0</v>
      </c>
      <c r="G503" s="49">
        <f>SUMIFS(Mar!$J$5:$J$605,Mar!$V$5:$V$605,"Receita",Mar!$G$5:$G$605,CReceber!$D498,Mar!$L$5:$L$605,"Não Pago")</f>
        <v>0</v>
      </c>
      <c r="H503" s="49">
        <f>SUMIFS(Abr!$J$5:$J$605,Abr!$V$5:$V$605,"Receita",Abr!$G$5:$G$605,CReceber!$D503,Abr!$L$5:$L$605,"Não Pago")</f>
        <v>0</v>
      </c>
      <c r="I503" s="49">
        <f>SUMIFS(Mai!$J$5:$J$605,Mai!$V$5:$V$605,"Receita",Mai!$G$5:$G$605,CReceber!$D503,Mai!$L$5:$L$605,"Não Pago")</f>
        <v>0</v>
      </c>
      <c r="J503" s="49">
        <f>SUMIFS(Jun!$J$5:$J$605,Jun!$V$5:$V$605,"Receita",Jun!$G$5:$G$605,CReceber!$D503,Jun!$L$5:$L$605,"Não Pago")</f>
        <v>0</v>
      </c>
      <c r="K503" s="49">
        <f>SUMIFS(Jul!$J$5:$J$605,Jul!$V$5:$V$605,"Receita",Jul!$G$5:$G$605,CReceber!$D503,Jul!$L$5:$L$605,"Não Pago")</f>
        <v>0</v>
      </c>
      <c r="L503" s="49">
        <f>SUMIFS(Ago!$J$5:$J$596,Ago!$V$5:$V$596,"Receita",Ago!$G$5:$G$596,CReceber!$D503,Ago!$L$5:$L$596,"Não Pago")</f>
        <v>0</v>
      </c>
      <c r="M503" s="49">
        <f>SUMIFS(Set!$J$5:$J$605,Set!$V$5:$V$605,"Receita",Set!$G$5:$G$605,CReceber!$D503,Set!$L$5:$L$605,"Não Pago")</f>
        <v>0</v>
      </c>
      <c r="N503" s="49">
        <f>SUMIFS(Out!$J$5:$J$605,Out!$V$5:$V$605,"Receita",Out!$G$5:$G$605,CReceber!$D503,Out!$L$5:$L$605,"Não Pago")</f>
        <v>0</v>
      </c>
      <c r="O503" s="49">
        <f>SUMIFS(Nov!$J$5:$J$605,Nov!$V$5:$V$605,"Receita",Nov!$G$5:$G$605,CReceber!$D503,Nov!$L$5:$L$605,"Não Pago")</f>
        <v>0</v>
      </c>
      <c r="P503" s="49">
        <f>SUMIFS(Dez!$J$5:$J$605,Dez!$V$5:$V$605,"Receita",Dez!$G$5:$G$605,CReceber!$D503,Dez!$L$5:$L$605,"Não Pago")</f>
        <v>0</v>
      </c>
      <c r="Q503" s="46">
        <f t="shared" si="26"/>
        <v>0</v>
      </c>
    </row>
    <row r="504" spans="3:17" ht="25.5" customHeight="1" thickTop="1" thickBot="1" x14ac:dyDescent="0.3">
      <c r="C504" s="34">
        <f>'PC Receitas'!O196</f>
        <v>0</v>
      </c>
      <c r="D504" s="35" t="e">
        <f>VLOOKUP(C504,'PC Receitas'!$K$4:$L$105,2,FALSE)</f>
        <v>#N/A</v>
      </c>
      <c r="E504" s="49">
        <f>SUMIFS(Jan!$J$5:$J$586,Jan!$V$5:$V$586,"Receita",Jan!$G$5:$G$586,CReceber!$D504,Jan!$L$5:$L$586,"Não Pago")</f>
        <v>0</v>
      </c>
      <c r="F504" s="49">
        <f>SUMIFS(Fev!$J$5:$J$605,Fev!$V$5:$V$605,"Receita",Fev!$G$5:$G$605,CReceber!$D504,Fev!$L$5:$L$605,"Não Pago")</f>
        <v>0</v>
      </c>
      <c r="G504" s="49">
        <f>SUMIFS(Mar!$J$5:$J$605,Mar!$V$5:$V$605,"Receita",Mar!$G$5:$G$605,CReceber!$D499,Mar!$L$5:$L$605,"Não Pago")</f>
        <v>0</v>
      </c>
      <c r="H504" s="49">
        <f>SUMIFS(Abr!$J$5:$J$605,Abr!$V$5:$V$605,"Receita",Abr!$G$5:$G$605,CReceber!$D504,Abr!$L$5:$L$605,"Não Pago")</f>
        <v>0</v>
      </c>
      <c r="I504" s="49">
        <f>SUMIFS(Mai!$J$5:$J$605,Mai!$V$5:$V$605,"Receita",Mai!$G$5:$G$605,CReceber!$D504,Mai!$L$5:$L$605,"Não Pago")</f>
        <v>0</v>
      </c>
      <c r="J504" s="49">
        <f>SUMIFS(Jun!$J$5:$J$605,Jun!$V$5:$V$605,"Receita",Jun!$G$5:$G$605,CReceber!$D504,Jun!$L$5:$L$605,"Não Pago")</f>
        <v>0</v>
      </c>
      <c r="K504" s="49">
        <f>SUMIFS(Jul!$J$5:$J$605,Jul!$V$5:$V$605,"Receita",Jul!$G$5:$G$605,CReceber!$D504,Jul!$L$5:$L$605,"Não Pago")</f>
        <v>0</v>
      </c>
      <c r="L504" s="49">
        <f>SUMIFS(Ago!$J$5:$J$596,Ago!$V$5:$V$596,"Receita",Ago!$G$5:$G$596,CReceber!$D504,Ago!$L$5:$L$596,"Não Pago")</f>
        <v>0</v>
      </c>
      <c r="M504" s="49">
        <f>SUMIFS(Set!$J$5:$J$605,Set!$V$5:$V$605,"Receita",Set!$G$5:$G$605,CReceber!$D504,Set!$L$5:$L$605,"Não Pago")</f>
        <v>0</v>
      </c>
      <c r="N504" s="49">
        <f>SUMIFS(Out!$J$5:$J$605,Out!$V$5:$V$605,"Receita",Out!$G$5:$G$605,CReceber!$D504,Out!$L$5:$L$605,"Não Pago")</f>
        <v>0</v>
      </c>
      <c r="O504" s="49">
        <f>SUMIFS(Nov!$J$5:$J$605,Nov!$V$5:$V$605,"Receita",Nov!$G$5:$G$605,CReceber!$D504,Nov!$L$5:$L$605,"Não Pago")</f>
        <v>0</v>
      </c>
      <c r="P504" s="49">
        <f>SUMIFS(Dez!$J$5:$J$605,Dez!$V$5:$V$605,"Receita",Dez!$G$5:$G$605,CReceber!$D504,Dez!$L$5:$L$605,"Não Pago")</f>
        <v>0</v>
      </c>
      <c r="Q504" s="46">
        <f t="shared" si="26"/>
        <v>0</v>
      </c>
    </row>
    <row r="505" spans="3:17" ht="25.5" customHeight="1" thickTop="1" thickBot="1" x14ac:dyDescent="0.3">
      <c r="C505" s="34">
        <f>'PC Receitas'!O197</f>
        <v>0</v>
      </c>
      <c r="D505" s="35" t="e">
        <f>VLOOKUP(C505,'PC Receitas'!$K$4:$L$105,2,FALSE)</f>
        <v>#N/A</v>
      </c>
      <c r="E505" s="49">
        <f>SUMIFS(Jan!$J$5:$J$586,Jan!$V$5:$V$586,"Receita",Jan!$G$5:$G$586,CReceber!$D505,Jan!$L$5:$L$586,"Não Pago")</f>
        <v>0</v>
      </c>
      <c r="F505" s="49">
        <f>SUMIFS(Fev!$J$5:$J$605,Fev!$V$5:$V$605,"Receita",Fev!$G$5:$G$605,CReceber!$D505,Fev!$L$5:$L$605,"Não Pago")</f>
        <v>0</v>
      </c>
      <c r="G505" s="49">
        <f>SUMIFS(Mar!$J$5:$J$605,Mar!$V$5:$V$605,"Receita",Mar!$G$5:$G$605,CReceber!$D500,Mar!$L$5:$L$605,"Não Pago")</f>
        <v>0</v>
      </c>
      <c r="H505" s="49">
        <f>SUMIFS(Abr!$J$5:$J$605,Abr!$V$5:$V$605,"Receita",Abr!$G$5:$G$605,CReceber!$D505,Abr!$L$5:$L$605,"Não Pago")</f>
        <v>0</v>
      </c>
      <c r="I505" s="49">
        <f>SUMIFS(Mai!$J$5:$J$605,Mai!$V$5:$V$605,"Receita",Mai!$G$5:$G$605,CReceber!$D505,Mai!$L$5:$L$605,"Não Pago")</f>
        <v>0</v>
      </c>
      <c r="J505" s="49">
        <f>SUMIFS(Jun!$J$5:$J$605,Jun!$V$5:$V$605,"Receita",Jun!$G$5:$G$605,CReceber!$D505,Jun!$L$5:$L$605,"Não Pago")</f>
        <v>0</v>
      </c>
      <c r="K505" s="49">
        <f>SUMIFS(Jul!$J$5:$J$605,Jul!$V$5:$V$605,"Receita",Jul!$G$5:$G$605,CReceber!$D505,Jul!$L$5:$L$605,"Não Pago")</f>
        <v>0</v>
      </c>
      <c r="L505" s="49">
        <f>SUMIFS(Ago!$J$5:$J$596,Ago!$V$5:$V$596,"Receita",Ago!$G$5:$G$596,CReceber!$D505,Ago!$L$5:$L$596,"Não Pago")</f>
        <v>0</v>
      </c>
      <c r="M505" s="49">
        <f>SUMIFS(Set!$J$5:$J$605,Set!$V$5:$V$605,"Receita",Set!$G$5:$G$605,CReceber!$D505,Set!$L$5:$L$605,"Não Pago")</f>
        <v>0</v>
      </c>
      <c r="N505" s="49">
        <f>SUMIFS(Out!$J$5:$J$605,Out!$V$5:$V$605,"Receita",Out!$G$5:$G$605,CReceber!$D505,Out!$L$5:$L$605,"Não Pago")</f>
        <v>0</v>
      </c>
      <c r="O505" s="49">
        <f>SUMIFS(Nov!$J$5:$J$605,Nov!$V$5:$V$605,"Receita",Nov!$G$5:$G$605,CReceber!$D505,Nov!$L$5:$L$605,"Não Pago")</f>
        <v>0</v>
      </c>
      <c r="P505" s="49">
        <f>SUMIFS(Dez!$J$5:$J$605,Dez!$V$5:$V$605,"Receita",Dez!$G$5:$G$605,CReceber!$D505,Dez!$L$5:$L$605,"Não Pago")</f>
        <v>0</v>
      </c>
      <c r="Q505" s="46">
        <f t="shared" si="26"/>
        <v>0</v>
      </c>
    </row>
    <row r="506" spans="3:17" ht="25.5" customHeight="1" thickTop="1" thickBot="1" x14ac:dyDescent="0.3">
      <c r="C506" s="34">
        <f>'PC Receitas'!O198</f>
        <v>0</v>
      </c>
      <c r="D506" s="35" t="e">
        <f>VLOOKUP(C506,'PC Receitas'!$K$4:$L$105,2,FALSE)</f>
        <v>#N/A</v>
      </c>
      <c r="E506" s="49">
        <f>SUMIFS(Jan!$J$5:$J$586,Jan!$V$5:$V$586,"Receita",Jan!$G$5:$G$586,CReceber!$D506,Jan!$L$5:$L$586,"Não Pago")</f>
        <v>0</v>
      </c>
      <c r="F506" s="49">
        <f>SUMIFS(Fev!$J$5:$J$605,Fev!$V$5:$V$605,"Receita",Fev!$G$5:$G$605,CReceber!$D506,Fev!$L$5:$L$605,"Não Pago")</f>
        <v>0</v>
      </c>
      <c r="G506" s="49">
        <f>SUMIFS(Mar!$J$5:$J$605,Mar!$V$5:$V$605,"Receita",Mar!$G$5:$G$605,CReceber!$D501,Mar!$L$5:$L$605,"Não Pago")</f>
        <v>0</v>
      </c>
      <c r="H506" s="49">
        <f>SUMIFS(Abr!$J$5:$J$605,Abr!$V$5:$V$605,"Receita",Abr!$G$5:$G$605,CReceber!$D506,Abr!$L$5:$L$605,"Não Pago")</f>
        <v>0</v>
      </c>
      <c r="I506" s="49">
        <f>SUMIFS(Mai!$J$5:$J$605,Mai!$V$5:$V$605,"Receita",Mai!$G$5:$G$605,CReceber!$D506,Mai!$L$5:$L$605,"Não Pago")</f>
        <v>0</v>
      </c>
      <c r="J506" s="49">
        <f>SUMIFS(Jun!$J$5:$J$605,Jun!$V$5:$V$605,"Receita",Jun!$G$5:$G$605,CReceber!$D506,Jun!$L$5:$L$605,"Não Pago")</f>
        <v>0</v>
      </c>
      <c r="K506" s="49">
        <f>SUMIFS(Jul!$J$5:$J$605,Jul!$V$5:$V$605,"Receita",Jul!$G$5:$G$605,CReceber!$D506,Jul!$L$5:$L$605,"Não Pago")</f>
        <v>0</v>
      </c>
      <c r="L506" s="49">
        <f>SUMIFS(Ago!$J$5:$J$596,Ago!$V$5:$V$596,"Receita",Ago!$G$5:$G$596,CReceber!$D506,Ago!$L$5:$L$596,"Não Pago")</f>
        <v>0</v>
      </c>
      <c r="M506" s="49">
        <f>SUMIFS(Set!$J$5:$J$605,Set!$V$5:$V$605,"Receita",Set!$G$5:$G$605,CReceber!$D506,Set!$L$5:$L$605,"Não Pago")</f>
        <v>0</v>
      </c>
      <c r="N506" s="49">
        <f>SUMIFS(Out!$J$5:$J$605,Out!$V$5:$V$605,"Receita",Out!$G$5:$G$605,CReceber!$D506,Out!$L$5:$L$605,"Não Pago")</f>
        <v>0</v>
      </c>
      <c r="O506" s="49">
        <f>SUMIFS(Nov!$J$5:$J$605,Nov!$V$5:$V$605,"Receita",Nov!$G$5:$G$605,CReceber!$D506,Nov!$L$5:$L$605,"Não Pago")</f>
        <v>0</v>
      </c>
      <c r="P506" s="49">
        <f>SUMIFS(Dez!$J$5:$J$605,Dez!$V$5:$V$605,"Receita",Dez!$G$5:$G$605,CReceber!$D506,Dez!$L$5:$L$605,"Não Pago")</f>
        <v>0</v>
      </c>
      <c r="Q506" s="46">
        <f t="shared" si="26"/>
        <v>0</v>
      </c>
    </row>
    <row r="507" spans="3:17" ht="25.5" customHeight="1" thickTop="1" thickBot="1" x14ac:dyDescent="0.3">
      <c r="C507" s="34">
        <f>'PC Receitas'!O199</f>
        <v>0</v>
      </c>
      <c r="D507" s="35" t="e">
        <f>VLOOKUP(C507,'PC Receitas'!$K$4:$L$105,2,FALSE)</f>
        <v>#N/A</v>
      </c>
      <c r="E507" s="49">
        <f>SUMIFS(Jan!$J$5:$J$586,Jan!$V$5:$V$586,"Receita",Jan!$G$5:$G$586,CReceber!$D507,Jan!$L$5:$L$586,"Não Pago")</f>
        <v>0</v>
      </c>
      <c r="F507" s="49">
        <f>SUMIFS(Fev!$J$5:$J$605,Fev!$V$5:$V$605,"Receita",Fev!$G$5:$G$605,CReceber!$D507,Fev!$L$5:$L$605,"Não Pago")</f>
        <v>0</v>
      </c>
      <c r="G507" s="49">
        <f>SUMIFS(Mar!$J$5:$J$605,Mar!$V$5:$V$605,"Receita",Mar!$G$5:$G$605,CReceber!$D502,Mar!$L$5:$L$605,"Não Pago")</f>
        <v>0</v>
      </c>
      <c r="H507" s="49">
        <f>SUMIFS(Abr!$J$5:$J$605,Abr!$V$5:$V$605,"Receita",Abr!$G$5:$G$605,CReceber!$D507,Abr!$L$5:$L$605,"Não Pago")</f>
        <v>0</v>
      </c>
      <c r="I507" s="49">
        <f>SUMIFS(Mai!$J$5:$J$605,Mai!$V$5:$V$605,"Receita",Mai!$G$5:$G$605,CReceber!$D507,Mai!$L$5:$L$605,"Não Pago")</f>
        <v>0</v>
      </c>
      <c r="J507" s="49">
        <f>SUMIFS(Jun!$J$5:$J$605,Jun!$V$5:$V$605,"Receita",Jun!$G$5:$G$605,CReceber!$D507,Jun!$L$5:$L$605,"Não Pago")</f>
        <v>0</v>
      </c>
      <c r="K507" s="49">
        <f>SUMIFS(Jul!$J$5:$J$605,Jul!$V$5:$V$605,"Receita",Jul!$G$5:$G$605,CReceber!$D507,Jul!$L$5:$L$605,"Não Pago")</f>
        <v>0</v>
      </c>
      <c r="L507" s="49">
        <f>SUMIFS(Ago!$J$5:$J$596,Ago!$V$5:$V$596,"Receita",Ago!$G$5:$G$596,CReceber!$D507,Ago!$L$5:$L$596,"Não Pago")</f>
        <v>0</v>
      </c>
      <c r="M507" s="49">
        <f>SUMIFS(Set!$J$5:$J$605,Set!$V$5:$V$605,"Receita",Set!$G$5:$G$605,CReceber!$D507,Set!$L$5:$L$605,"Não Pago")</f>
        <v>0</v>
      </c>
      <c r="N507" s="49">
        <f>SUMIFS(Out!$J$5:$J$605,Out!$V$5:$V$605,"Receita",Out!$G$5:$G$605,CReceber!$D507,Out!$L$5:$L$605,"Não Pago")</f>
        <v>0</v>
      </c>
      <c r="O507" s="49">
        <f>SUMIFS(Nov!$J$5:$J$605,Nov!$V$5:$V$605,"Receita",Nov!$G$5:$G$605,CReceber!$D507,Nov!$L$5:$L$605,"Não Pago")</f>
        <v>0</v>
      </c>
      <c r="P507" s="49">
        <f>SUMIFS(Dez!$J$5:$J$605,Dez!$V$5:$V$605,"Receita",Dez!$G$5:$G$605,CReceber!$D507,Dez!$L$5:$L$605,"Não Pago")</f>
        <v>0</v>
      </c>
      <c r="Q507" s="46">
        <f t="shared" si="26"/>
        <v>0</v>
      </c>
    </row>
    <row r="508" spans="3:17" ht="25.5" customHeight="1" thickTop="1" thickBot="1" x14ac:dyDescent="0.3">
      <c r="C508" s="34">
        <f>'PC Receitas'!O200</f>
        <v>0</v>
      </c>
      <c r="D508" s="35" t="e">
        <f>VLOOKUP(C508,'PC Receitas'!$K$4:$L$105,2,FALSE)</f>
        <v>#N/A</v>
      </c>
      <c r="E508" s="49">
        <f>SUMIFS(Jan!$J$5:$J$586,Jan!$V$5:$V$586,"Receita",Jan!$G$5:$G$586,CReceber!$D508,Jan!$L$5:$L$586,"Não Pago")</f>
        <v>0</v>
      </c>
      <c r="F508" s="49">
        <f>SUMIFS(Fev!$J$5:$J$605,Fev!$V$5:$V$605,"Receita",Fev!$G$5:$G$605,CReceber!$D508,Fev!$L$5:$L$605,"Não Pago")</f>
        <v>0</v>
      </c>
      <c r="G508" s="49">
        <f>SUMIFS(Mar!$J$5:$J$605,Mar!$V$5:$V$605,"Receita",Mar!$G$5:$G$605,CReceber!$D503,Mar!$L$5:$L$605,"Não Pago")</f>
        <v>0</v>
      </c>
      <c r="H508" s="49">
        <f>SUMIFS(Abr!$J$5:$J$605,Abr!$V$5:$V$605,"Receita",Abr!$G$5:$G$605,CReceber!$D508,Abr!$L$5:$L$605,"Não Pago")</f>
        <v>0</v>
      </c>
      <c r="I508" s="49">
        <f>SUMIFS(Mai!$J$5:$J$605,Mai!$V$5:$V$605,"Receita",Mai!$G$5:$G$605,CReceber!$D508,Mai!$L$5:$L$605,"Não Pago")</f>
        <v>0</v>
      </c>
      <c r="J508" s="49">
        <f>SUMIFS(Jun!$J$5:$J$605,Jun!$V$5:$V$605,"Receita",Jun!$G$5:$G$605,CReceber!$D508,Jun!$L$5:$L$605,"Não Pago")</f>
        <v>0</v>
      </c>
      <c r="K508" s="49">
        <f>SUMIFS(Jul!$J$5:$J$605,Jul!$V$5:$V$605,"Receita",Jul!$G$5:$G$605,CReceber!$D508,Jul!$L$5:$L$605,"Não Pago")</f>
        <v>0</v>
      </c>
      <c r="L508" s="49">
        <f>SUMIFS(Ago!$J$5:$J$596,Ago!$V$5:$V$596,"Receita",Ago!$G$5:$G$596,CReceber!$D508,Ago!$L$5:$L$596,"Não Pago")</f>
        <v>0</v>
      </c>
      <c r="M508" s="49">
        <f>SUMIFS(Set!$J$5:$J$605,Set!$V$5:$V$605,"Receita",Set!$G$5:$G$605,CReceber!$D508,Set!$L$5:$L$605,"Não Pago")</f>
        <v>0</v>
      </c>
      <c r="N508" s="49">
        <f>SUMIFS(Out!$J$5:$J$605,Out!$V$5:$V$605,"Receita",Out!$G$5:$G$605,CReceber!$D508,Out!$L$5:$L$605,"Não Pago")</f>
        <v>0</v>
      </c>
      <c r="O508" s="49">
        <f>SUMIFS(Nov!$J$5:$J$605,Nov!$V$5:$V$605,"Receita",Nov!$G$5:$G$605,CReceber!$D508,Nov!$L$5:$L$605,"Não Pago")</f>
        <v>0</v>
      </c>
      <c r="P508" s="49">
        <f>SUMIFS(Dez!$J$5:$J$605,Dez!$V$5:$V$605,"Receita",Dez!$G$5:$G$605,CReceber!$D508,Dez!$L$5:$L$605,"Não Pago")</f>
        <v>0</v>
      </c>
      <c r="Q508" s="46">
        <f t="shared" si="26"/>
        <v>0</v>
      </c>
    </row>
    <row r="509" spans="3:17" ht="25.5" customHeight="1" thickTop="1" thickBot="1" x14ac:dyDescent="0.3">
      <c r="C509" s="34">
        <f>'PC Receitas'!O201</f>
        <v>0</v>
      </c>
      <c r="D509" s="35" t="e">
        <f>VLOOKUP(C509,'PC Receitas'!$K$4:$L$105,2,FALSE)</f>
        <v>#N/A</v>
      </c>
      <c r="E509" s="49">
        <f>SUMIFS(Jan!$J$5:$J$586,Jan!$V$5:$V$586,"Receita",Jan!$G$5:$G$586,CReceber!$D509,Jan!$L$5:$L$586,"Não Pago")</f>
        <v>0</v>
      </c>
      <c r="F509" s="49">
        <f>SUMIFS(Fev!$J$5:$J$605,Fev!$V$5:$V$605,"Receita",Fev!$G$5:$G$605,CReceber!$D509,Fev!$L$5:$L$605,"Não Pago")</f>
        <v>0</v>
      </c>
      <c r="G509" s="49">
        <f>SUMIFS(Mar!$J$5:$J$605,Mar!$V$5:$V$605,"Receita",Mar!$G$5:$G$605,CReceber!$D504,Mar!$L$5:$L$605,"Não Pago")</f>
        <v>0</v>
      </c>
      <c r="H509" s="49">
        <f>SUMIFS(Abr!$J$5:$J$605,Abr!$V$5:$V$605,"Receita",Abr!$G$5:$G$605,CReceber!$D509,Abr!$L$5:$L$605,"Não Pago")</f>
        <v>0</v>
      </c>
      <c r="I509" s="49">
        <f>SUMIFS(Mai!$J$5:$J$605,Mai!$V$5:$V$605,"Receita",Mai!$G$5:$G$605,CReceber!$D509,Mai!$L$5:$L$605,"Não Pago")</f>
        <v>0</v>
      </c>
      <c r="J509" s="49">
        <f>SUMIFS(Jun!$J$5:$J$605,Jun!$V$5:$V$605,"Receita",Jun!$G$5:$G$605,CReceber!$D509,Jun!$L$5:$L$605,"Não Pago")</f>
        <v>0</v>
      </c>
      <c r="K509" s="49">
        <f>SUMIFS(Jul!$J$5:$J$605,Jul!$V$5:$V$605,"Receita",Jul!$G$5:$G$605,CReceber!$D509,Jul!$L$5:$L$605,"Não Pago")</f>
        <v>0</v>
      </c>
      <c r="L509" s="49">
        <f>SUMIFS(Ago!$J$5:$J$596,Ago!$V$5:$V$596,"Receita",Ago!$G$5:$G$596,CReceber!$D509,Ago!$L$5:$L$596,"Não Pago")</f>
        <v>0</v>
      </c>
      <c r="M509" s="49">
        <f>SUMIFS(Set!$J$5:$J$605,Set!$V$5:$V$605,"Receita",Set!$G$5:$G$605,CReceber!$D509,Set!$L$5:$L$605,"Não Pago")</f>
        <v>0</v>
      </c>
      <c r="N509" s="49">
        <f>SUMIFS(Out!$J$5:$J$605,Out!$V$5:$V$605,"Receita",Out!$G$5:$G$605,CReceber!$D509,Out!$L$5:$L$605,"Não Pago")</f>
        <v>0</v>
      </c>
      <c r="O509" s="49">
        <f>SUMIFS(Nov!$J$5:$J$605,Nov!$V$5:$V$605,"Receita",Nov!$G$5:$G$605,CReceber!$D509,Nov!$L$5:$L$605,"Não Pago")</f>
        <v>0</v>
      </c>
      <c r="P509" s="49">
        <f>SUMIFS(Dez!$J$5:$J$605,Dez!$V$5:$V$605,"Receita",Dez!$G$5:$G$605,CReceber!$D509,Dez!$L$5:$L$605,"Não Pago")</f>
        <v>0</v>
      </c>
      <c r="Q509" s="46">
        <f t="shared" si="26"/>
        <v>0</v>
      </c>
    </row>
    <row r="510" spans="3:17" ht="25.5" customHeight="1" thickTop="1" thickBot="1" x14ac:dyDescent="0.3">
      <c r="C510" s="34">
        <f>'PC Receitas'!O202</f>
        <v>0</v>
      </c>
      <c r="D510" s="35" t="e">
        <f>VLOOKUP(C510,'PC Receitas'!$K$4:$L$105,2,FALSE)</f>
        <v>#N/A</v>
      </c>
      <c r="E510" s="49">
        <f>SUMIFS(Jan!$J$5:$J$586,Jan!$V$5:$V$586,"Receita",Jan!$G$5:$G$586,CReceber!$D510,Jan!$L$5:$L$586,"Não Pago")</f>
        <v>0</v>
      </c>
      <c r="F510" s="49">
        <f>SUMIFS(Fev!$J$5:$J$605,Fev!$V$5:$V$605,"Receita",Fev!$G$5:$G$605,CReceber!$D510,Fev!$L$5:$L$605,"Não Pago")</f>
        <v>0</v>
      </c>
      <c r="G510" s="49">
        <f>SUMIFS(Mar!$J$5:$J$605,Mar!$V$5:$V$605,"Receita",Mar!$G$5:$G$605,CReceber!$D505,Mar!$L$5:$L$605,"Não Pago")</f>
        <v>0</v>
      </c>
      <c r="H510" s="49">
        <f>SUMIFS(Abr!$J$5:$J$605,Abr!$V$5:$V$605,"Receita",Abr!$G$5:$G$605,CReceber!$D510,Abr!$L$5:$L$605,"Não Pago")</f>
        <v>0</v>
      </c>
      <c r="I510" s="49">
        <f>SUMIFS(Mai!$J$5:$J$605,Mai!$V$5:$V$605,"Receita",Mai!$G$5:$G$605,CReceber!$D510,Mai!$L$5:$L$605,"Não Pago")</f>
        <v>0</v>
      </c>
      <c r="J510" s="49">
        <f>SUMIFS(Jun!$J$5:$J$605,Jun!$V$5:$V$605,"Receita",Jun!$G$5:$G$605,CReceber!$D510,Jun!$L$5:$L$605,"Não Pago")</f>
        <v>0</v>
      </c>
      <c r="K510" s="49">
        <f>SUMIFS(Jul!$J$5:$J$605,Jul!$V$5:$V$605,"Receita",Jul!$G$5:$G$605,CReceber!$D510,Jul!$L$5:$L$605,"Não Pago")</f>
        <v>0</v>
      </c>
      <c r="L510" s="49">
        <f>SUMIFS(Ago!$J$5:$J$596,Ago!$V$5:$V$596,"Receita",Ago!$G$5:$G$596,CReceber!$D510,Ago!$L$5:$L$596,"Não Pago")</f>
        <v>0</v>
      </c>
      <c r="M510" s="49">
        <f>SUMIFS(Set!$J$5:$J$605,Set!$V$5:$V$605,"Receita",Set!$G$5:$G$605,CReceber!$D510,Set!$L$5:$L$605,"Não Pago")</f>
        <v>0</v>
      </c>
      <c r="N510" s="49">
        <f>SUMIFS(Out!$J$5:$J$605,Out!$V$5:$V$605,"Receita",Out!$G$5:$G$605,CReceber!$D510,Out!$L$5:$L$605,"Não Pago")</f>
        <v>0</v>
      </c>
      <c r="O510" s="49">
        <f>SUMIFS(Nov!$J$5:$J$605,Nov!$V$5:$V$605,"Receita",Nov!$G$5:$G$605,CReceber!$D510,Nov!$L$5:$L$605,"Não Pago")</f>
        <v>0</v>
      </c>
      <c r="P510" s="49">
        <f>SUMIFS(Dez!$J$5:$J$605,Dez!$V$5:$V$605,"Receita",Dez!$G$5:$G$605,CReceber!$D510,Dez!$L$5:$L$605,"Não Pago")</f>
        <v>0</v>
      </c>
      <c r="Q510" s="46">
        <f t="shared" si="26"/>
        <v>0</v>
      </c>
    </row>
    <row r="511" spans="3:17" ht="25.5" customHeight="1" thickTop="1" thickBot="1" x14ac:dyDescent="0.3">
      <c r="C511" s="34">
        <f>'PC Receitas'!O203</f>
        <v>0</v>
      </c>
      <c r="D511" s="35" t="e">
        <f>VLOOKUP(C511,'PC Receitas'!$K$4:$L$105,2,FALSE)</f>
        <v>#N/A</v>
      </c>
      <c r="E511" s="49">
        <f>SUMIFS(Jan!$J$5:$J$586,Jan!$V$5:$V$586,"Receita",Jan!$G$5:$G$586,CReceber!$D511,Jan!$L$5:$L$586,"Não Pago")</f>
        <v>0</v>
      </c>
      <c r="F511" s="49">
        <f>SUMIFS(Fev!$J$5:$J$605,Fev!$V$5:$V$605,"Receita",Fev!$G$5:$G$605,CReceber!$D511,Fev!$L$5:$L$605,"Não Pago")</f>
        <v>0</v>
      </c>
      <c r="G511" s="49">
        <f>SUMIFS(Mar!$J$5:$J$605,Mar!$V$5:$V$605,"Receita",Mar!$G$5:$G$605,CReceber!$D506,Mar!$L$5:$L$605,"Não Pago")</f>
        <v>0</v>
      </c>
      <c r="H511" s="49">
        <f>SUMIFS(Abr!$J$5:$J$605,Abr!$V$5:$V$605,"Receita",Abr!$G$5:$G$605,CReceber!$D511,Abr!$L$5:$L$605,"Não Pago")</f>
        <v>0</v>
      </c>
      <c r="I511" s="49">
        <f>SUMIFS(Mai!$J$5:$J$605,Mai!$V$5:$V$605,"Receita",Mai!$G$5:$G$605,CReceber!$D511,Mai!$L$5:$L$605,"Não Pago")</f>
        <v>0</v>
      </c>
      <c r="J511" s="49">
        <f>SUMIFS(Jun!$J$5:$J$605,Jun!$V$5:$V$605,"Receita",Jun!$G$5:$G$605,CReceber!$D511,Jun!$L$5:$L$605,"Não Pago")</f>
        <v>0</v>
      </c>
      <c r="K511" s="49">
        <f>SUMIFS(Jul!$J$5:$J$605,Jul!$V$5:$V$605,"Receita",Jul!$G$5:$G$605,CReceber!$D511,Jul!$L$5:$L$605,"Não Pago")</f>
        <v>0</v>
      </c>
      <c r="L511" s="49">
        <f>SUMIFS(Ago!$J$5:$J$596,Ago!$V$5:$V$596,"Receita",Ago!$G$5:$G$596,CReceber!$D511,Ago!$L$5:$L$596,"Não Pago")</f>
        <v>0</v>
      </c>
      <c r="M511" s="49">
        <f>SUMIFS(Set!$J$5:$J$605,Set!$V$5:$V$605,"Receita",Set!$G$5:$G$605,CReceber!$D511,Set!$L$5:$L$605,"Não Pago")</f>
        <v>0</v>
      </c>
      <c r="N511" s="49">
        <f>SUMIFS(Out!$J$5:$J$605,Out!$V$5:$V$605,"Receita",Out!$G$5:$G$605,CReceber!$D511,Out!$L$5:$L$605,"Não Pago")</f>
        <v>0</v>
      </c>
      <c r="O511" s="49">
        <f>SUMIFS(Nov!$J$5:$J$605,Nov!$V$5:$V$605,"Receita",Nov!$G$5:$G$605,CReceber!$D511,Nov!$L$5:$L$605,"Não Pago")</f>
        <v>0</v>
      </c>
      <c r="P511" s="49">
        <f>SUMIFS(Dez!$J$5:$J$605,Dez!$V$5:$V$605,"Receita",Dez!$G$5:$G$605,CReceber!$D511,Dez!$L$5:$L$605,"Não Pago")</f>
        <v>0</v>
      </c>
      <c r="Q511" s="46">
        <f t="shared" si="26"/>
        <v>0</v>
      </c>
    </row>
    <row r="512" spans="3:17" ht="25.5" customHeight="1" thickTop="1" thickBot="1" x14ac:dyDescent="0.3">
      <c r="C512" s="34">
        <f>'PC Receitas'!O204</f>
        <v>0</v>
      </c>
      <c r="D512" s="35" t="e">
        <f>VLOOKUP(C512,'PC Receitas'!$K$4:$L$105,2,FALSE)</f>
        <v>#N/A</v>
      </c>
      <c r="E512" s="49">
        <f>SUMIFS(Jan!$J$5:$J$586,Jan!$V$5:$V$586,"Receita",Jan!$G$5:$G$586,CReceber!$D512,Jan!$L$5:$L$586,"Não Pago")</f>
        <v>0</v>
      </c>
      <c r="F512" s="49">
        <f>SUMIFS(Fev!$J$5:$J$605,Fev!$V$5:$V$605,"Receita",Fev!$G$5:$G$605,CReceber!$D512,Fev!$L$5:$L$605,"Não Pago")</f>
        <v>0</v>
      </c>
      <c r="G512" s="49">
        <f>SUMIFS(Mar!$J$5:$J$605,Mar!$V$5:$V$605,"Receita",Mar!$G$5:$G$605,CReceber!$D507,Mar!$L$5:$L$605,"Não Pago")</f>
        <v>0</v>
      </c>
      <c r="H512" s="49">
        <f>SUMIFS(Abr!$J$5:$J$605,Abr!$V$5:$V$605,"Receita",Abr!$G$5:$G$605,CReceber!$D512,Abr!$L$5:$L$605,"Não Pago")</f>
        <v>0</v>
      </c>
      <c r="I512" s="49">
        <f>SUMIFS(Mai!$J$5:$J$605,Mai!$V$5:$V$605,"Receita",Mai!$G$5:$G$605,CReceber!$D512,Mai!$L$5:$L$605,"Não Pago")</f>
        <v>0</v>
      </c>
      <c r="J512" s="49">
        <f>SUMIFS(Jun!$J$5:$J$605,Jun!$V$5:$V$605,"Receita",Jun!$G$5:$G$605,CReceber!$D512,Jun!$L$5:$L$605,"Não Pago")</f>
        <v>0</v>
      </c>
      <c r="K512" s="49">
        <f>SUMIFS(Jul!$J$5:$J$605,Jul!$V$5:$V$605,"Receita",Jul!$G$5:$G$605,CReceber!$D512,Jul!$L$5:$L$605,"Não Pago")</f>
        <v>0</v>
      </c>
      <c r="L512" s="49">
        <f>SUMIFS(Ago!$J$5:$J$596,Ago!$V$5:$V$596,"Receita",Ago!$G$5:$G$596,CReceber!$D512,Ago!$L$5:$L$596,"Não Pago")</f>
        <v>0</v>
      </c>
      <c r="M512" s="49">
        <f>SUMIFS(Set!$J$5:$J$605,Set!$V$5:$V$605,"Receita",Set!$G$5:$G$605,CReceber!$D512,Set!$L$5:$L$605,"Não Pago")</f>
        <v>0</v>
      </c>
      <c r="N512" s="49">
        <f>SUMIFS(Out!$J$5:$J$605,Out!$V$5:$V$605,"Receita",Out!$G$5:$G$605,CReceber!$D512,Out!$L$5:$L$605,"Não Pago")</f>
        <v>0</v>
      </c>
      <c r="O512" s="49">
        <f>SUMIFS(Nov!$J$5:$J$605,Nov!$V$5:$V$605,"Receita",Nov!$G$5:$G$605,CReceber!$D512,Nov!$L$5:$L$605,"Não Pago")</f>
        <v>0</v>
      </c>
      <c r="P512" s="49">
        <f>SUMIFS(Dez!$J$5:$J$605,Dez!$V$5:$V$605,"Receita",Dez!$G$5:$G$605,CReceber!$D512,Dez!$L$5:$L$605,"Não Pago")</f>
        <v>0</v>
      </c>
      <c r="Q512" s="46">
        <f t="shared" si="26"/>
        <v>0</v>
      </c>
    </row>
    <row r="513" spans="3:17" ht="25.5" customHeight="1" thickTop="1" thickBot="1" x14ac:dyDescent="0.3">
      <c r="C513" s="34">
        <f>'PC Receitas'!O205</f>
        <v>0</v>
      </c>
      <c r="D513" s="35" t="e">
        <f>VLOOKUP(C513,'PC Receitas'!$K$4:$L$105,2,FALSE)</f>
        <v>#N/A</v>
      </c>
      <c r="E513" s="49">
        <f>SUMIFS(Jan!$J$5:$J$586,Jan!$V$5:$V$586,"Receita",Jan!$G$5:$G$586,CReceber!$D513,Jan!$L$5:$L$586,"Não Pago")</f>
        <v>0</v>
      </c>
      <c r="F513" s="49">
        <f>SUMIFS(Fev!$J$5:$J$605,Fev!$V$5:$V$605,"Receita",Fev!$G$5:$G$605,CReceber!$D513,Fev!$L$5:$L$605,"Não Pago")</f>
        <v>0</v>
      </c>
      <c r="G513" s="49">
        <f>SUMIFS(Mar!$J$5:$J$605,Mar!$V$5:$V$605,"Receita",Mar!$G$5:$G$605,CReceber!$D508,Mar!$L$5:$L$605,"Não Pago")</f>
        <v>0</v>
      </c>
      <c r="H513" s="49">
        <f>SUMIFS(Abr!$J$5:$J$605,Abr!$V$5:$V$605,"Receita",Abr!$G$5:$G$605,CReceber!$D513,Abr!$L$5:$L$605,"Não Pago")</f>
        <v>0</v>
      </c>
      <c r="I513" s="49">
        <f>SUMIFS(Mai!$J$5:$J$605,Mai!$V$5:$V$605,"Receita",Mai!$G$5:$G$605,CReceber!$D513,Mai!$L$5:$L$605,"Não Pago")</f>
        <v>0</v>
      </c>
      <c r="J513" s="49">
        <f>SUMIFS(Jun!$J$5:$J$605,Jun!$V$5:$V$605,"Receita",Jun!$G$5:$G$605,CReceber!$D513,Jun!$L$5:$L$605,"Não Pago")</f>
        <v>0</v>
      </c>
      <c r="K513" s="49">
        <f>SUMIFS(Jul!$J$5:$J$605,Jul!$V$5:$V$605,"Receita",Jul!$G$5:$G$605,CReceber!$D513,Jul!$L$5:$L$605,"Não Pago")</f>
        <v>0</v>
      </c>
      <c r="L513" s="49">
        <f>SUMIFS(Ago!$J$5:$J$596,Ago!$V$5:$V$596,"Receita",Ago!$G$5:$G$596,CReceber!$D513,Ago!$L$5:$L$596,"Não Pago")</f>
        <v>0</v>
      </c>
      <c r="M513" s="49">
        <f>SUMIFS(Set!$J$5:$J$605,Set!$V$5:$V$605,"Receita",Set!$G$5:$G$605,CReceber!$D513,Set!$L$5:$L$605,"Não Pago")</f>
        <v>0</v>
      </c>
      <c r="N513" s="49">
        <f>SUMIFS(Out!$J$5:$J$605,Out!$V$5:$V$605,"Receita",Out!$G$5:$G$605,CReceber!$D513,Out!$L$5:$L$605,"Não Pago")</f>
        <v>0</v>
      </c>
      <c r="O513" s="49">
        <f>SUMIFS(Nov!$J$5:$J$605,Nov!$V$5:$V$605,"Receita",Nov!$G$5:$G$605,CReceber!$D513,Nov!$L$5:$L$605,"Não Pago")</f>
        <v>0</v>
      </c>
      <c r="P513" s="49">
        <f>SUMIFS(Dez!$J$5:$J$605,Dez!$V$5:$V$605,"Receita",Dez!$G$5:$G$605,CReceber!$D513,Dez!$L$5:$L$605,"Não Pago")</f>
        <v>0</v>
      </c>
      <c r="Q513" s="46">
        <f t="shared" si="26"/>
        <v>0</v>
      </c>
    </row>
    <row r="514" spans="3:17" ht="25.5" customHeight="1" thickTop="1" thickBot="1" x14ac:dyDescent="0.3">
      <c r="C514" s="34">
        <f>'PC Receitas'!O206</f>
        <v>0</v>
      </c>
      <c r="D514" s="35" t="e">
        <f>VLOOKUP(C514,'PC Receitas'!$K$4:$L$105,2,FALSE)</f>
        <v>#N/A</v>
      </c>
      <c r="E514" s="49">
        <f>SUMIFS(Jan!$J$5:$J$586,Jan!$V$5:$V$586,"Receita",Jan!$G$5:$G$586,CReceber!$D514,Jan!$L$5:$L$586,"Não Pago")</f>
        <v>0</v>
      </c>
      <c r="F514" s="49">
        <f>SUMIFS(Fev!$J$5:$J$605,Fev!$V$5:$V$605,"Receita",Fev!$G$5:$G$605,CReceber!$D514,Fev!$L$5:$L$605,"Não Pago")</f>
        <v>0</v>
      </c>
      <c r="G514" s="49">
        <f>SUMIFS(Mar!$J$5:$J$605,Mar!$V$5:$V$605,"Receita",Mar!$G$5:$G$605,CReceber!$D509,Mar!$L$5:$L$605,"Não Pago")</f>
        <v>0</v>
      </c>
      <c r="H514" s="49">
        <f>SUMIFS(Abr!$J$5:$J$605,Abr!$V$5:$V$605,"Receita",Abr!$G$5:$G$605,CReceber!$D514,Abr!$L$5:$L$605,"Não Pago")</f>
        <v>0</v>
      </c>
      <c r="I514" s="49">
        <f>SUMIFS(Mai!$J$5:$J$605,Mai!$V$5:$V$605,"Receita",Mai!$G$5:$G$605,CReceber!$D514,Mai!$L$5:$L$605,"Não Pago")</f>
        <v>0</v>
      </c>
      <c r="J514" s="49">
        <f>SUMIFS(Jun!$J$5:$J$605,Jun!$V$5:$V$605,"Receita",Jun!$G$5:$G$605,CReceber!$D514,Jun!$L$5:$L$605,"Não Pago")</f>
        <v>0</v>
      </c>
      <c r="K514" s="49">
        <f>SUMIFS(Jul!$J$5:$J$605,Jul!$V$5:$V$605,"Receita",Jul!$G$5:$G$605,CReceber!$D514,Jul!$L$5:$L$605,"Não Pago")</f>
        <v>0</v>
      </c>
      <c r="L514" s="49">
        <f>SUMIFS(Ago!$J$5:$J$596,Ago!$V$5:$V$596,"Receita",Ago!$G$5:$G$596,CReceber!$D514,Ago!$L$5:$L$596,"Não Pago")</f>
        <v>0</v>
      </c>
      <c r="M514" s="49">
        <f>SUMIFS(Set!$J$5:$J$605,Set!$V$5:$V$605,"Receita",Set!$G$5:$G$605,CReceber!$D514,Set!$L$5:$L$605,"Não Pago")</f>
        <v>0</v>
      </c>
      <c r="N514" s="49">
        <f>SUMIFS(Out!$J$5:$J$605,Out!$V$5:$V$605,"Receita",Out!$G$5:$G$605,CReceber!$D514,Out!$L$5:$L$605,"Não Pago")</f>
        <v>0</v>
      </c>
      <c r="O514" s="49">
        <f>SUMIFS(Nov!$J$5:$J$605,Nov!$V$5:$V$605,"Receita",Nov!$G$5:$G$605,CReceber!$D514,Nov!$L$5:$L$605,"Não Pago")</f>
        <v>0</v>
      </c>
      <c r="P514" s="49">
        <f>SUMIFS(Dez!$J$5:$J$605,Dez!$V$5:$V$605,"Receita",Dez!$G$5:$G$605,CReceber!$D514,Dez!$L$5:$L$605,"Não Pago")</f>
        <v>0</v>
      </c>
      <c r="Q514" s="46">
        <f t="shared" si="26"/>
        <v>0</v>
      </c>
    </row>
    <row r="515" spans="3:17" ht="25.5" customHeight="1" thickTop="1" thickBot="1" x14ac:dyDescent="0.3">
      <c r="C515" s="34">
        <f>'PC Receitas'!O207</f>
        <v>0</v>
      </c>
      <c r="D515" s="35" t="e">
        <f>VLOOKUP(C515,'PC Receitas'!$K$4:$L$105,2,FALSE)</f>
        <v>#N/A</v>
      </c>
      <c r="E515" s="49">
        <f>SUMIFS(Jan!$J$5:$J$586,Jan!$V$5:$V$586,"Receita",Jan!$G$5:$G$586,CReceber!$D515,Jan!$L$5:$L$586,"Não Pago")</f>
        <v>0</v>
      </c>
      <c r="F515" s="49">
        <f>SUMIFS(Fev!$J$5:$J$605,Fev!$V$5:$V$605,"Receita",Fev!$G$5:$G$605,CReceber!$D515,Fev!$L$5:$L$605,"Não Pago")</f>
        <v>0</v>
      </c>
      <c r="G515" s="49">
        <f>SUMIFS(Mar!$J$5:$J$605,Mar!$V$5:$V$605,"Receita",Mar!$G$5:$G$605,CReceber!$D510,Mar!$L$5:$L$605,"Não Pago")</f>
        <v>0</v>
      </c>
      <c r="H515" s="49">
        <f>SUMIFS(Abr!$J$5:$J$605,Abr!$V$5:$V$605,"Receita",Abr!$G$5:$G$605,CReceber!$D515,Abr!$L$5:$L$605,"Não Pago")</f>
        <v>0</v>
      </c>
      <c r="I515" s="49">
        <f>SUMIFS(Mai!$J$5:$J$605,Mai!$V$5:$V$605,"Receita",Mai!$G$5:$G$605,CReceber!$D515,Mai!$L$5:$L$605,"Não Pago")</f>
        <v>0</v>
      </c>
      <c r="J515" s="49">
        <f>SUMIFS(Jun!$J$5:$J$605,Jun!$V$5:$V$605,"Receita",Jun!$G$5:$G$605,CReceber!$D515,Jun!$L$5:$L$605,"Não Pago")</f>
        <v>0</v>
      </c>
      <c r="K515" s="49">
        <f>SUMIFS(Jul!$J$5:$J$605,Jul!$V$5:$V$605,"Receita",Jul!$G$5:$G$605,CReceber!$D515,Jul!$L$5:$L$605,"Não Pago")</f>
        <v>0</v>
      </c>
      <c r="L515" s="49">
        <f>SUMIFS(Ago!$J$5:$J$596,Ago!$V$5:$V$596,"Receita",Ago!$G$5:$G$596,CReceber!$D515,Ago!$L$5:$L$596,"Não Pago")</f>
        <v>0</v>
      </c>
      <c r="M515" s="49">
        <f>SUMIFS(Set!$J$5:$J$605,Set!$V$5:$V$605,"Receita",Set!$G$5:$G$605,CReceber!$D515,Set!$L$5:$L$605,"Não Pago")</f>
        <v>0</v>
      </c>
      <c r="N515" s="49">
        <f>SUMIFS(Out!$J$5:$J$605,Out!$V$5:$V$605,"Receita",Out!$G$5:$G$605,CReceber!$D515,Out!$L$5:$L$605,"Não Pago")</f>
        <v>0</v>
      </c>
      <c r="O515" s="49">
        <f>SUMIFS(Nov!$J$5:$J$605,Nov!$V$5:$V$605,"Receita",Nov!$G$5:$G$605,CReceber!$D515,Nov!$L$5:$L$605,"Não Pago")</f>
        <v>0</v>
      </c>
      <c r="P515" s="49">
        <f>SUMIFS(Dez!$J$5:$J$605,Dez!$V$5:$V$605,"Receita",Dez!$G$5:$G$605,CReceber!$D515,Dez!$L$5:$L$605,"Não Pago")</f>
        <v>0</v>
      </c>
      <c r="Q515" s="46">
        <f t="shared" si="26"/>
        <v>0</v>
      </c>
    </row>
    <row r="516" spans="3:17" ht="25.5" customHeight="1" thickTop="1" thickBot="1" x14ac:dyDescent="0.3">
      <c r="C516" s="34"/>
      <c r="D516" s="35"/>
      <c r="E516" s="49"/>
      <c r="F516" s="49"/>
      <c r="G516" s="49"/>
      <c r="H516" s="49"/>
      <c r="I516" s="49"/>
      <c r="J516" s="49"/>
      <c r="K516" s="49"/>
      <c r="L516" s="49"/>
      <c r="M516" s="49"/>
      <c r="N516" s="49"/>
      <c r="O516" s="49"/>
      <c r="P516" s="49"/>
      <c r="Q516" s="46"/>
    </row>
    <row r="517" spans="3:17" ht="25.5" customHeight="1" thickTop="1" thickBot="1" x14ac:dyDescent="0.3">
      <c r="C517" s="34"/>
      <c r="D517" s="35"/>
      <c r="E517" s="49"/>
      <c r="F517" s="49"/>
      <c r="G517" s="49"/>
      <c r="H517" s="49"/>
      <c r="I517" s="49"/>
      <c r="J517" s="49"/>
      <c r="K517" s="49"/>
      <c r="L517" s="49"/>
      <c r="M517" s="49"/>
      <c r="N517" s="49"/>
      <c r="O517" s="49"/>
      <c r="P517" s="49"/>
      <c r="Q517" s="46"/>
    </row>
    <row r="518" spans="3:17" ht="25.5" customHeight="1" thickTop="1" thickBot="1" x14ac:dyDescent="0.3">
      <c r="C518" s="34"/>
      <c r="D518" s="35"/>
      <c r="E518" s="49"/>
      <c r="F518" s="49"/>
      <c r="G518" s="49"/>
      <c r="H518" s="49"/>
      <c r="I518" s="49"/>
      <c r="J518" s="49"/>
      <c r="K518" s="49"/>
      <c r="L518" s="49"/>
      <c r="M518" s="49"/>
      <c r="N518" s="49"/>
      <c r="O518" s="49"/>
      <c r="P518" s="49"/>
      <c r="Q518" s="46"/>
    </row>
    <row r="519" spans="3:17" ht="25.5" customHeight="1" thickTop="1" thickBot="1" x14ac:dyDescent="0.3">
      <c r="C519" s="34"/>
      <c r="D519" s="35"/>
      <c r="E519" s="49"/>
      <c r="F519" s="49"/>
      <c r="G519" s="49"/>
      <c r="H519" s="49"/>
      <c r="I519" s="49"/>
      <c r="J519" s="49"/>
      <c r="K519" s="49"/>
      <c r="L519" s="49"/>
      <c r="M519" s="49"/>
      <c r="N519" s="49"/>
      <c r="O519" s="49"/>
      <c r="P519" s="49"/>
      <c r="Q519" s="46"/>
    </row>
    <row r="520" spans="3:17" ht="25.5" customHeight="1" thickTop="1" thickBot="1" x14ac:dyDescent="0.3">
      <c r="C520" s="34"/>
      <c r="D520" s="35"/>
      <c r="E520" s="49"/>
      <c r="F520" s="49"/>
      <c r="G520" s="49"/>
      <c r="H520" s="49"/>
      <c r="I520" s="49"/>
      <c r="J520" s="49"/>
      <c r="K520" s="49"/>
      <c r="L520" s="49"/>
      <c r="M520" s="49"/>
      <c r="N520" s="49"/>
      <c r="O520" s="49"/>
      <c r="P520" s="49"/>
      <c r="Q520" s="46"/>
    </row>
    <row r="521" spans="3:17" ht="25.5" customHeight="1" thickTop="1" thickBot="1" x14ac:dyDescent="0.3">
      <c r="C521" s="34"/>
      <c r="D521" s="35"/>
      <c r="E521" s="49"/>
      <c r="F521" s="49"/>
      <c r="G521" s="49"/>
      <c r="H521" s="49"/>
      <c r="I521" s="49"/>
      <c r="J521" s="49"/>
      <c r="K521" s="49"/>
      <c r="L521" s="49"/>
      <c r="M521" s="49"/>
      <c r="N521" s="49"/>
      <c r="O521" s="49"/>
      <c r="P521" s="49"/>
      <c r="Q521" s="46"/>
    </row>
    <row r="522" spans="3:17" ht="25.5" customHeight="1" thickTop="1" thickBot="1" x14ac:dyDescent="0.3">
      <c r="C522" s="34"/>
      <c r="D522" s="35"/>
      <c r="E522" s="49"/>
      <c r="F522" s="49"/>
      <c r="G522" s="49"/>
      <c r="H522" s="49"/>
      <c r="I522" s="49"/>
      <c r="J522" s="49"/>
      <c r="K522" s="49"/>
      <c r="L522" s="49"/>
      <c r="M522" s="49"/>
      <c r="N522" s="49"/>
      <c r="O522" s="49"/>
      <c r="P522" s="49"/>
      <c r="Q522" s="46"/>
    </row>
    <row r="523" spans="3:17" ht="25.5" customHeight="1" thickTop="1" thickBot="1" x14ac:dyDescent="0.3">
      <c r="C523" s="34"/>
      <c r="D523" s="35"/>
      <c r="E523" s="49"/>
      <c r="F523" s="49"/>
      <c r="G523" s="49"/>
      <c r="H523" s="49"/>
      <c r="I523" s="49"/>
      <c r="J523" s="49"/>
      <c r="K523" s="49"/>
      <c r="L523" s="49"/>
      <c r="M523" s="49"/>
      <c r="N523" s="49"/>
      <c r="O523" s="49"/>
      <c r="P523" s="49"/>
      <c r="Q523" s="46"/>
    </row>
    <row r="524" spans="3:17" ht="25.5" customHeight="1" thickTop="1" thickBot="1" x14ac:dyDescent="0.3">
      <c r="C524" s="34"/>
      <c r="D524" s="35"/>
      <c r="E524" s="49"/>
      <c r="F524" s="49"/>
      <c r="G524" s="49"/>
      <c r="H524" s="49"/>
      <c r="I524" s="49"/>
      <c r="J524" s="49"/>
      <c r="K524" s="49"/>
      <c r="L524" s="49"/>
      <c r="M524" s="49"/>
      <c r="N524" s="49"/>
      <c r="O524" s="49"/>
      <c r="P524" s="49"/>
      <c r="Q524" s="46"/>
    </row>
    <row r="525" spans="3:17" ht="25.5" customHeight="1" thickTop="1" thickBot="1" x14ac:dyDescent="0.3">
      <c r="C525" s="34"/>
      <c r="D525" s="35"/>
      <c r="E525" s="49"/>
      <c r="F525" s="49"/>
      <c r="G525" s="49"/>
      <c r="H525" s="49"/>
      <c r="I525" s="49"/>
      <c r="J525" s="49"/>
      <c r="K525" s="49"/>
      <c r="L525" s="49"/>
      <c r="M525" s="49"/>
      <c r="N525" s="49"/>
      <c r="O525" s="49"/>
      <c r="P525" s="49"/>
      <c r="Q525" s="46"/>
    </row>
    <row r="526" spans="3:17" ht="25.5" customHeight="1" thickTop="1" thickBot="1" x14ac:dyDescent="0.3">
      <c r="C526" s="34"/>
      <c r="D526" s="35"/>
      <c r="E526" s="49"/>
      <c r="F526" s="49"/>
      <c r="G526" s="49"/>
      <c r="H526" s="49"/>
      <c r="I526" s="49"/>
      <c r="J526" s="49"/>
      <c r="K526" s="49"/>
      <c r="L526" s="49"/>
      <c r="M526" s="49"/>
      <c r="N526" s="49"/>
      <c r="O526" s="49"/>
      <c r="P526" s="49"/>
      <c r="Q526" s="46"/>
    </row>
    <row r="527" spans="3:17" ht="25.5" customHeight="1" thickTop="1" thickBot="1" x14ac:dyDescent="0.3">
      <c r="C527" s="34"/>
      <c r="D527" s="35"/>
      <c r="E527" s="49"/>
      <c r="F527" s="49"/>
      <c r="G527" s="49"/>
      <c r="H527" s="49"/>
      <c r="I527" s="49"/>
      <c r="J527" s="49"/>
      <c r="K527" s="49"/>
      <c r="L527" s="49"/>
      <c r="M527" s="49"/>
      <c r="N527" s="49"/>
      <c r="O527" s="49"/>
      <c r="P527" s="49"/>
      <c r="Q527" s="46"/>
    </row>
    <row r="528" spans="3:17" ht="25.5" customHeight="1" thickTop="1" thickBot="1" x14ac:dyDescent="0.3">
      <c r="C528" s="34"/>
      <c r="D528" s="35"/>
      <c r="E528" s="49"/>
      <c r="F528" s="49"/>
      <c r="G528" s="49"/>
      <c r="H528" s="49"/>
      <c r="I528" s="49"/>
      <c r="J528" s="49"/>
      <c r="K528" s="49"/>
      <c r="L528" s="49"/>
      <c r="M528" s="49"/>
      <c r="N528" s="49"/>
      <c r="O528" s="49"/>
      <c r="P528" s="49"/>
      <c r="Q528" s="46"/>
    </row>
    <row r="529" spans="3:17" ht="25.5" customHeight="1" thickTop="1" thickBot="1" x14ac:dyDescent="0.3">
      <c r="C529" s="34"/>
      <c r="D529" s="35"/>
      <c r="E529" s="49"/>
      <c r="F529" s="49"/>
      <c r="G529" s="49"/>
      <c r="H529" s="49"/>
      <c r="I529" s="49"/>
      <c r="J529" s="49"/>
      <c r="K529" s="49"/>
      <c r="L529" s="49"/>
      <c r="M529" s="49"/>
      <c r="N529" s="49"/>
      <c r="O529" s="49"/>
      <c r="P529" s="49"/>
      <c r="Q529" s="46"/>
    </row>
    <row r="530" spans="3:17" ht="25.5" customHeight="1" thickTop="1" thickBot="1" x14ac:dyDescent="0.3">
      <c r="C530" s="34"/>
      <c r="D530" s="35"/>
      <c r="E530" s="49"/>
      <c r="F530" s="49"/>
      <c r="G530" s="49"/>
      <c r="H530" s="49"/>
      <c r="I530" s="49"/>
      <c r="J530" s="49"/>
      <c r="K530" s="49"/>
      <c r="L530" s="49"/>
      <c r="M530" s="49"/>
      <c r="N530" s="49"/>
      <c r="O530" s="49"/>
      <c r="P530" s="49"/>
      <c r="Q530" s="46"/>
    </row>
    <row r="531" spans="3:17" ht="25.5" customHeight="1" thickTop="1" thickBot="1" x14ac:dyDescent="0.3">
      <c r="C531" s="34"/>
      <c r="D531" s="35"/>
      <c r="E531" s="49"/>
      <c r="F531" s="49"/>
      <c r="G531" s="49"/>
      <c r="H531" s="49"/>
      <c r="I531" s="49"/>
      <c r="J531" s="49"/>
      <c r="K531" s="49"/>
      <c r="L531" s="49"/>
      <c r="M531" s="49"/>
      <c r="N531" s="49"/>
      <c r="O531" s="49"/>
      <c r="P531" s="49"/>
      <c r="Q531" s="46"/>
    </row>
    <row r="532" spans="3:17" ht="25.5" customHeight="1" thickTop="1" thickBot="1" x14ac:dyDescent="0.3">
      <c r="C532" s="34"/>
      <c r="D532" s="35"/>
      <c r="E532" s="49"/>
      <c r="F532" s="49"/>
      <c r="G532" s="49"/>
      <c r="H532" s="49"/>
      <c r="I532" s="49"/>
      <c r="J532" s="49"/>
      <c r="K532" s="49"/>
      <c r="L532" s="49"/>
      <c r="M532" s="49"/>
      <c r="N532" s="49"/>
      <c r="O532" s="49"/>
      <c r="P532" s="49"/>
      <c r="Q532" s="46"/>
    </row>
    <row r="533" spans="3:17" ht="25.5" customHeight="1" thickTop="1" thickBot="1" x14ac:dyDescent="0.3">
      <c r="C533" s="34"/>
      <c r="D533" s="35"/>
      <c r="E533" s="49"/>
      <c r="F533" s="49"/>
      <c r="G533" s="49"/>
      <c r="H533" s="49"/>
      <c r="I533" s="49"/>
      <c r="J533" s="49"/>
      <c r="K533" s="49"/>
      <c r="L533" s="49"/>
      <c r="M533" s="49"/>
      <c r="N533" s="49"/>
      <c r="O533" s="49"/>
      <c r="P533" s="49"/>
      <c r="Q533" s="46"/>
    </row>
    <row r="534" spans="3:17" ht="25.5" customHeight="1" thickTop="1" thickBot="1" x14ac:dyDescent="0.3">
      <c r="C534" s="34"/>
      <c r="D534" s="35"/>
      <c r="E534" s="49"/>
      <c r="F534" s="49"/>
      <c r="G534" s="49"/>
      <c r="H534" s="49"/>
      <c r="I534" s="49"/>
      <c r="J534" s="49"/>
      <c r="K534" s="49"/>
      <c r="L534" s="49"/>
      <c r="M534" s="49"/>
      <c r="N534" s="49"/>
      <c r="O534" s="49"/>
      <c r="P534" s="49"/>
      <c r="Q534" s="46"/>
    </row>
    <row r="535" spans="3:17" ht="25.5" customHeight="1" thickTop="1" thickBot="1" x14ac:dyDescent="0.3">
      <c r="C535" s="34"/>
      <c r="D535" s="35"/>
      <c r="E535" s="49"/>
      <c r="F535" s="49"/>
      <c r="G535" s="49"/>
      <c r="H535" s="49"/>
      <c r="I535" s="49"/>
      <c r="J535" s="49"/>
      <c r="K535" s="49"/>
      <c r="L535" s="49"/>
      <c r="M535" s="49"/>
      <c r="N535" s="49"/>
      <c r="O535" s="49"/>
      <c r="P535" s="49"/>
      <c r="Q535" s="46"/>
    </row>
    <row r="536" spans="3:17" ht="25.5" customHeight="1" thickTop="1" thickBot="1" x14ac:dyDescent="0.3">
      <c r="C536" s="34"/>
      <c r="D536" s="35"/>
      <c r="E536" s="49"/>
      <c r="F536" s="49"/>
      <c r="G536" s="49"/>
      <c r="H536" s="49"/>
      <c r="I536" s="49"/>
      <c r="J536" s="49"/>
      <c r="K536" s="49"/>
      <c r="L536" s="49"/>
      <c r="M536" s="49"/>
      <c r="N536" s="49"/>
      <c r="O536" s="49"/>
      <c r="P536" s="49"/>
      <c r="Q536" s="46"/>
    </row>
    <row r="537" spans="3:17" ht="25.5" customHeight="1" thickTop="1" thickBot="1" x14ac:dyDescent="0.3">
      <c r="C537" s="34"/>
      <c r="D537" s="35"/>
      <c r="E537" s="49"/>
      <c r="F537" s="49"/>
      <c r="G537" s="49"/>
      <c r="H537" s="49"/>
      <c r="I537" s="49"/>
      <c r="J537" s="49"/>
      <c r="K537" s="49"/>
      <c r="L537" s="49"/>
      <c r="M537" s="49"/>
      <c r="N537" s="49"/>
      <c r="O537" s="49"/>
      <c r="P537" s="49"/>
      <c r="Q537" s="46"/>
    </row>
    <row r="538" spans="3:17" ht="25.5" customHeight="1" thickTop="1" thickBot="1" x14ac:dyDescent="0.3">
      <c r="C538" s="34"/>
      <c r="D538" s="35"/>
      <c r="E538" s="49"/>
      <c r="F538" s="49"/>
      <c r="G538" s="49"/>
      <c r="H538" s="49"/>
      <c r="I538" s="49"/>
      <c r="J538" s="49"/>
      <c r="K538" s="49"/>
      <c r="L538" s="49"/>
      <c r="M538" s="49"/>
      <c r="N538" s="49"/>
      <c r="O538" s="49"/>
      <c r="P538" s="49"/>
      <c r="Q538" s="46"/>
    </row>
    <row r="539" spans="3:17" ht="25.5" customHeight="1" thickTop="1" thickBot="1" x14ac:dyDescent="0.3">
      <c r="C539" s="34"/>
      <c r="D539" s="35"/>
      <c r="E539" s="49"/>
      <c r="F539" s="49"/>
      <c r="G539" s="49"/>
      <c r="H539" s="49"/>
      <c r="I539" s="49"/>
      <c r="J539" s="49"/>
      <c r="K539" s="49"/>
      <c r="L539" s="49"/>
      <c r="M539" s="49"/>
      <c r="N539" s="49"/>
      <c r="O539" s="49"/>
      <c r="P539" s="49"/>
      <c r="Q539" s="46"/>
    </row>
    <row r="540" spans="3:17" ht="25.5" customHeight="1" thickTop="1" thickBot="1" x14ac:dyDescent="0.3">
      <c r="C540" s="34"/>
      <c r="D540" s="35"/>
      <c r="E540" s="49"/>
      <c r="F540" s="49"/>
      <c r="G540" s="49"/>
      <c r="H540" s="49"/>
      <c r="I540" s="49"/>
      <c r="J540" s="49"/>
      <c r="K540" s="49"/>
      <c r="L540" s="49"/>
      <c r="M540" s="49"/>
      <c r="N540" s="49"/>
      <c r="O540" s="49"/>
      <c r="P540" s="49"/>
      <c r="Q540" s="46"/>
    </row>
    <row r="541" spans="3:17" ht="25.5" customHeight="1" thickTop="1" thickBot="1" x14ac:dyDescent="0.3">
      <c r="C541" s="34"/>
      <c r="D541" s="35"/>
      <c r="E541" s="49"/>
      <c r="F541" s="49"/>
      <c r="G541" s="49"/>
      <c r="H541" s="49"/>
      <c r="I541" s="49"/>
      <c r="J541" s="49"/>
      <c r="K541" s="49"/>
      <c r="L541" s="49"/>
      <c r="M541" s="49"/>
      <c r="N541" s="49"/>
      <c r="O541" s="49"/>
      <c r="P541" s="49"/>
      <c r="Q541" s="46"/>
    </row>
    <row r="542" spans="3:17" ht="25.5" customHeight="1" thickTop="1" thickBot="1" x14ac:dyDescent="0.3">
      <c r="C542" s="34"/>
      <c r="D542" s="35"/>
      <c r="E542" s="49"/>
      <c r="F542" s="49"/>
      <c r="G542" s="49"/>
      <c r="H542" s="49"/>
      <c r="I542" s="49"/>
      <c r="J542" s="49"/>
      <c r="K542" s="49"/>
      <c r="L542" s="49"/>
      <c r="M542" s="49"/>
      <c r="N542" s="49"/>
      <c r="O542" s="49"/>
      <c r="P542" s="49"/>
      <c r="Q542" s="46"/>
    </row>
    <row r="543" spans="3:17" ht="25.5" customHeight="1" thickTop="1" thickBot="1" x14ac:dyDescent="0.3">
      <c r="C543" s="34"/>
      <c r="D543" s="35"/>
      <c r="E543" s="49"/>
      <c r="F543" s="49"/>
      <c r="G543" s="49"/>
      <c r="H543" s="49"/>
      <c r="I543" s="49"/>
      <c r="J543" s="49"/>
      <c r="K543" s="49"/>
      <c r="L543" s="49"/>
      <c r="M543" s="49"/>
      <c r="N543" s="49"/>
      <c r="O543" s="49"/>
      <c r="P543" s="49"/>
      <c r="Q543" s="46"/>
    </row>
    <row r="544" spans="3:17" ht="25.5" customHeight="1" thickTop="1" thickBot="1" x14ac:dyDescent="0.3">
      <c r="C544" s="34"/>
      <c r="D544" s="35"/>
      <c r="E544" s="49"/>
      <c r="F544" s="49"/>
      <c r="G544" s="49"/>
      <c r="H544" s="49"/>
      <c r="I544" s="49"/>
      <c r="J544" s="49"/>
      <c r="K544" s="49"/>
      <c r="L544" s="49"/>
      <c r="M544" s="49"/>
      <c r="N544" s="49"/>
      <c r="O544" s="49"/>
      <c r="P544" s="49"/>
      <c r="Q544" s="46"/>
    </row>
    <row r="545" spans="3:17" ht="25.5" customHeight="1" thickTop="1" thickBot="1" x14ac:dyDescent="0.3">
      <c r="C545" s="34"/>
      <c r="D545" s="35"/>
      <c r="E545" s="49"/>
      <c r="F545" s="49"/>
      <c r="G545" s="49"/>
      <c r="H545" s="49"/>
      <c r="I545" s="49"/>
      <c r="J545" s="49"/>
      <c r="K545" s="49"/>
      <c r="L545" s="49"/>
      <c r="M545" s="49"/>
      <c r="N545" s="49"/>
      <c r="O545" s="49"/>
      <c r="P545" s="49"/>
      <c r="Q545" s="46"/>
    </row>
    <row r="546" spans="3:17" ht="25.5" customHeight="1" thickTop="1" thickBot="1" x14ac:dyDescent="0.3">
      <c r="C546" s="34"/>
      <c r="D546" s="35"/>
      <c r="E546" s="49"/>
      <c r="F546" s="49"/>
      <c r="G546" s="49"/>
      <c r="H546" s="49"/>
      <c r="I546" s="49"/>
      <c r="J546" s="49"/>
      <c r="K546" s="49"/>
      <c r="L546" s="49"/>
      <c r="M546" s="49"/>
      <c r="N546" s="49"/>
      <c r="O546" s="49"/>
      <c r="P546" s="49"/>
      <c r="Q546" s="46"/>
    </row>
    <row r="547" spans="3:17" ht="25.5" customHeight="1" thickTop="1" thickBot="1" x14ac:dyDescent="0.3">
      <c r="C547" s="34"/>
      <c r="D547" s="35"/>
      <c r="E547" s="49"/>
      <c r="F547" s="49"/>
      <c r="G547" s="49"/>
      <c r="H547" s="49"/>
      <c r="I547" s="49"/>
      <c r="J547" s="49"/>
      <c r="K547" s="49"/>
      <c r="L547" s="49"/>
      <c r="M547" s="49"/>
      <c r="N547" s="49"/>
      <c r="O547" s="49"/>
      <c r="P547" s="49"/>
      <c r="Q547" s="46"/>
    </row>
    <row r="548" spans="3:17" ht="25.5" customHeight="1" thickTop="1" thickBot="1" x14ac:dyDescent="0.3">
      <c r="C548" s="34"/>
      <c r="D548" s="35"/>
      <c r="E548" s="49"/>
      <c r="F548" s="49"/>
      <c r="G548" s="49"/>
      <c r="H548" s="49"/>
      <c r="I548" s="49"/>
      <c r="J548" s="49"/>
      <c r="K548" s="49"/>
      <c r="L548" s="49"/>
      <c r="M548" s="49"/>
      <c r="N548" s="49"/>
      <c r="O548" s="49"/>
      <c r="P548" s="49"/>
      <c r="Q548" s="46"/>
    </row>
    <row r="549" spans="3:17" ht="25.5" customHeight="1" thickTop="1" thickBot="1" x14ac:dyDescent="0.3">
      <c r="C549" s="34"/>
      <c r="D549" s="35"/>
      <c r="E549" s="49"/>
      <c r="F549" s="49"/>
      <c r="G549" s="49"/>
      <c r="H549" s="49"/>
      <c r="I549" s="49"/>
      <c r="J549" s="49"/>
      <c r="K549" s="49"/>
      <c r="L549" s="49"/>
      <c r="M549" s="49"/>
      <c r="N549" s="49"/>
      <c r="O549" s="49"/>
      <c r="P549" s="49"/>
      <c r="Q549" s="46"/>
    </row>
    <row r="550" spans="3:17" ht="25.5" customHeight="1" thickTop="1" thickBot="1" x14ac:dyDescent="0.3">
      <c r="C550" s="34"/>
      <c r="D550" s="35"/>
      <c r="E550" s="49"/>
      <c r="F550" s="49"/>
      <c r="G550" s="49"/>
      <c r="H550" s="49"/>
      <c r="I550" s="49"/>
      <c r="J550" s="49"/>
      <c r="K550" s="49"/>
      <c r="L550" s="49"/>
      <c r="M550" s="49"/>
      <c r="N550" s="49"/>
      <c r="O550" s="49"/>
      <c r="P550" s="49"/>
      <c r="Q550" s="46"/>
    </row>
    <row r="551" spans="3:17" ht="25.5" customHeight="1" thickTop="1" thickBot="1" x14ac:dyDescent="0.3">
      <c r="C551" s="34"/>
      <c r="D551" s="35"/>
      <c r="E551" s="49"/>
      <c r="F551" s="49"/>
      <c r="G551" s="49"/>
      <c r="H551" s="49"/>
      <c r="I551" s="49"/>
      <c r="J551" s="49"/>
      <c r="K551" s="49"/>
      <c r="L551" s="49"/>
      <c r="M551" s="49"/>
      <c r="N551" s="49"/>
      <c r="O551" s="49"/>
      <c r="P551" s="49"/>
      <c r="Q551" s="46"/>
    </row>
    <row r="552" spans="3:17" ht="25.5" customHeight="1" thickTop="1" thickBot="1" x14ac:dyDescent="0.3">
      <c r="C552" s="34"/>
      <c r="D552" s="35"/>
      <c r="E552" s="49"/>
      <c r="F552" s="49"/>
      <c r="G552" s="49"/>
      <c r="H552" s="49"/>
      <c r="I552" s="49"/>
      <c r="J552" s="49"/>
      <c r="K552" s="49"/>
      <c r="L552" s="49"/>
      <c r="M552" s="49"/>
      <c r="N552" s="49"/>
      <c r="O552" s="49"/>
      <c r="P552" s="49"/>
      <c r="Q552" s="46"/>
    </row>
    <row r="553" spans="3:17" ht="25.5" customHeight="1" thickTop="1" thickBot="1" x14ac:dyDescent="0.3">
      <c r="C553" s="34"/>
      <c r="D553" s="35"/>
      <c r="E553" s="49"/>
      <c r="F553" s="49"/>
      <c r="G553" s="49"/>
      <c r="H553" s="49"/>
      <c r="I553" s="49"/>
      <c r="J553" s="49"/>
      <c r="K553" s="49"/>
      <c r="L553" s="49"/>
      <c r="M553" s="49"/>
      <c r="N553" s="49"/>
      <c r="O553" s="49"/>
      <c r="P553" s="49"/>
      <c r="Q553" s="46"/>
    </row>
    <row r="554" spans="3:17" ht="25.5" customHeight="1" thickTop="1" thickBot="1" x14ac:dyDescent="0.3">
      <c r="C554" s="34"/>
      <c r="D554" s="35"/>
      <c r="E554" s="49"/>
      <c r="F554" s="49"/>
      <c r="G554" s="49"/>
      <c r="H554" s="49"/>
      <c r="I554" s="49"/>
      <c r="J554" s="49"/>
      <c r="K554" s="49"/>
      <c r="L554" s="49"/>
      <c r="M554" s="49"/>
      <c r="N554" s="49"/>
      <c r="O554" s="49"/>
      <c r="P554" s="49"/>
      <c r="Q554" s="46"/>
    </row>
    <row r="555" spans="3:17" ht="25.5" customHeight="1" thickTop="1" thickBot="1" x14ac:dyDescent="0.3">
      <c r="C555" s="34"/>
      <c r="D555" s="35"/>
      <c r="E555" s="49"/>
      <c r="F555" s="49"/>
      <c r="G555" s="49"/>
      <c r="H555" s="49"/>
      <c r="I555" s="49"/>
      <c r="J555" s="49"/>
      <c r="K555" s="49"/>
      <c r="L555" s="49"/>
      <c r="M555" s="49"/>
      <c r="N555" s="49"/>
      <c r="O555" s="49"/>
      <c r="P555" s="49"/>
      <c r="Q555" s="46"/>
    </row>
    <row r="556" spans="3:17" ht="25.5" customHeight="1" thickTop="1" thickBot="1" x14ac:dyDescent="0.3">
      <c r="C556" s="34"/>
      <c r="D556" s="35"/>
      <c r="E556" s="49"/>
      <c r="F556" s="49"/>
      <c r="G556" s="49"/>
      <c r="H556" s="49"/>
      <c r="I556" s="49"/>
      <c r="J556" s="49"/>
      <c r="K556" s="49"/>
      <c r="L556" s="49"/>
      <c r="M556" s="49"/>
      <c r="N556" s="49"/>
      <c r="O556" s="49"/>
      <c r="P556" s="49"/>
      <c r="Q556" s="46"/>
    </row>
    <row r="557" spans="3:17" ht="25.5" customHeight="1" thickTop="1" thickBot="1" x14ac:dyDescent="0.3">
      <c r="C557" s="34"/>
      <c r="D557" s="35"/>
      <c r="E557" s="49"/>
      <c r="F557" s="49"/>
      <c r="G557" s="49"/>
      <c r="H557" s="49"/>
      <c r="I557" s="49"/>
      <c r="J557" s="49"/>
      <c r="K557" s="49"/>
      <c r="L557" s="49"/>
      <c r="M557" s="49"/>
      <c r="N557" s="49"/>
      <c r="O557" s="49"/>
      <c r="P557" s="49"/>
      <c r="Q557" s="46"/>
    </row>
    <row r="558" spans="3:17" ht="25.5" customHeight="1" thickTop="1" thickBot="1" x14ac:dyDescent="0.3">
      <c r="C558" s="34"/>
      <c r="D558" s="35"/>
      <c r="E558" s="49"/>
      <c r="F558" s="49"/>
      <c r="G558" s="49"/>
      <c r="H558" s="49"/>
      <c r="I558" s="49"/>
      <c r="J558" s="49"/>
      <c r="K558" s="49"/>
      <c r="L558" s="49"/>
      <c r="M558" s="49"/>
      <c r="N558" s="49"/>
      <c r="O558" s="49"/>
      <c r="P558" s="49"/>
      <c r="Q558" s="46"/>
    </row>
    <row r="559" spans="3:17" ht="25.5" customHeight="1" thickTop="1" thickBot="1" x14ac:dyDescent="0.3">
      <c r="C559" s="34"/>
      <c r="D559" s="35"/>
      <c r="E559" s="49"/>
      <c r="F559" s="49"/>
      <c r="G559" s="49"/>
      <c r="H559" s="49"/>
      <c r="I559" s="49"/>
      <c r="J559" s="49"/>
      <c r="K559" s="49"/>
      <c r="L559" s="49"/>
      <c r="M559" s="49"/>
      <c r="N559" s="49"/>
      <c r="O559" s="49"/>
      <c r="P559" s="49"/>
      <c r="Q559" s="46"/>
    </row>
    <row r="560" spans="3:17" ht="25.5" customHeight="1" thickTop="1" thickBot="1" x14ac:dyDescent="0.3">
      <c r="C560" s="34"/>
      <c r="D560" s="35"/>
      <c r="E560" s="49"/>
      <c r="F560" s="49"/>
      <c r="G560" s="49"/>
      <c r="H560" s="49"/>
      <c r="I560" s="49"/>
      <c r="J560" s="49"/>
      <c r="K560" s="49"/>
      <c r="L560" s="49"/>
      <c r="M560" s="49"/>
      <c r="N560" s="49"/>
      <c r="O560" s="49"/>
      <c r="P560" s="49"/>
      <c r="Q560" s="46"/>
    </row>
    <row r="561" spans="3:17" ht="25.5" customHeight="1" thickTop="1" thickBot="1" x14ac:dyDescent="0.3">
      <c r="C561" s="34"/>
      <c r="D561" s="35"/>
      <c r="E561" s="49"/>
      <c r="F561" s="49"/>
      <c r="G561" s="49"/>
      <c r="H561" s="49"/>
      <c r="I561" s="49"/>
      <c r="J561" s="49"/>
      <c r="K561" s="49"/>
      <c r="L561" s="49"/>
      <c r="M561" s="49"/>
      <c r="N561" s="49"/>
      <c r="O561" s="49"/>
      <c r="P561" s="49"/>
      <c r="Q561" s="46"/>
    </row>
    <row r="562" spans="3:17" ht="25.5" customHeight="1" thickTop="1" thickBot="1" x14ac:dyDescent="0.3">
      <c r="C562" s="34"/>
      <c r="D562" s="35"/>
      <c r="E562" s="49"/>
      <c r="F562" s="49"/>
      <c r="G562" s="49"/>
      <c r="H562" s="49"/>
      <c r="I562" s="49"/>
      <c r="J562" s="49"/>
      <c r="K562" s="49"/>
      <c r="L562" s="49"/>
      <c r="M562" s="49"/>
      <c r="N562" s="49"/>
      <c r="O562" s="49"/>
      <c r="P562" s="49"/>
      <c r="Q562" s="46"/>
    </row>
    <row r="563" spans="3:17" ht="25.5" customHeight="1" thickTop="1" thickBot="1" x14ac:dyDescent="0.3">
      <c r="C563" s="34"/>
      <c r="D563" s="35"/>
      <c r="E563" s="49"/>
      <c r="F563" s="49"/>
      <c r="G563" s="49"/>
      <c r="H563" s="49"/>
      <c r="I563" s="49"/>
      <c r="J563" s="49"/>
      <c r="K563" s="49"/>
      <c r="L563" s="49"/>
      <c r="M563" s="49"/>
      <c r="N563" s="49"/>
      <c r="O563" s="49"/>
      <c r="P563" s="49"/>
      <c r="Q563" s="46"/>
    </row>
    <row r="564" spans="3:17" ht="25.5" customHeight="1" thickTop="1" thickBot="1" x14ac:dyDescent="0.3">
      <c r="C564" s="34"/>
      <c r="D564" s="35"/>
      <c r="E564" s="49"/>
      <c r="F564" s="49"/>
      <c r="G564" s="49"/>
      <c r="H564" s="49"/>
      <c r="I564" s="49"/>
      <c r="J564" s="49"/>
      <c r="K564" s="49"/>
      <c r="L564" s="49"/>
      <c r="M564" s="49"/>
      <c r="N564" s="49"/>
      <c r="O564" s="49"/>
      <c r="P564" s="49"/>
      <c r="Q564" s="46"/>
    </row>
    <row r="565" spans="3:17" ht="25.5" customHeight="1" thickTop="1" thickBot="1" x14ac:dyDescent="0.3">
      <c r="C565" s="34"/>
      <c r="D565" s="35"/>
      <c r="E565" s="49"/>
      <c r="F565" s="49"/>
      <c r="G565" s="49"/>
      <c r="H565" s="49"/>
      <c r="I565" s="49"/>
      <c r="J565" s="49"/>
      <c r="K565" s="49"/>
      <c r="L565" s="49"/>
      <c r="M565" s="49"/>
      <c r="N565" s="49"/>
      <c r="O565" s="49"/>
      <c r="P565" s="49"/>
      <c r="Q565" s="46"/>
    </row>
    <row r="566" spans="3:17" ht="25.5" customHeight="1" thickTop="1" thickBot="1" x14ac:dyDescent="0.3">
      <c r="C566" s="34"/>
      <c r="D566" s="35"/>
      <c r="E566" s="49"/>
      <c r="F566" s="49"/>
      <c r="G566" s="49"/>
      <c r="H566" s="49"/>
      <c r="I566" s="49"/>
      <c r="J566" s="49"/>
      <c r="K566" s="49"/>
      <c r="L566" s="49"/>
      <c r="M566" s="49"/>
      <c r="N566" s="49"/>
      <c r="O566" s="49"/>
      <c r="P566" s="49"/>
      <c r="Q566" s="46"/>
    </row>
    <row r="567" spans="3:17" ht="25.5" customHeight="1" thickTop="1" thickBot="1" x14ac:dyDescent="0.3">
      <c r="C567" s="34"/>
      <c r="D567" s="35"/>
      <c r="E567" s="49"/>
      <c r="F567" s="49"/>
      <c r="G567" s="49"/>
      <c r="H567" s="49"/>
      <c r="I567" s="49"/>
      <c r="J567" s="49"/>
      <c r="K567" s="49"/>
      <c r="L567" s="49"/>
      <c r="M567" s="49"/>
      <c r="N567" s="49"/>
      <c r="O567" s="49"/>
      <c r="P567" s="49"/>
      <c r="Q567" s="46"/>
    </row>
    <row r="568" spans="3:17" ht="25.5" customHeight="1" thickTop="1" thickBot="1" x14ac:dyDescent="0.3">
      <c r="C568" s="34"/>
      <c r="D568" s="35"/>
      <c r="E568" s="49"/>
      <c r="F568" s="49"/>
      <c r="G568" s="49"/>
      <c r="H568" s="49"/>
      <c r="I568" s="49"/>
      <c r="J568" s="49"/>
      <c r="K568" s="49"/>
      <c r="L568" s="49"/>
      <c r="M568" s="49"/>
      <c r="N568" s="49"/>
      <c r="O568" s="49"/>
      <c r="P568" s="49"/>
      <c r="Q568" s="46"/>
    </row>
    <row r="569" spans="3:17" ht="25.5" customHeight="1" thickTop="1" thickBot="1" x14ac:dyDescent="0.3">
      <c r="C569" s="34"/>
      <c r="D569" s="35"/>
      <c r="E569" s="49"/>
      <c r="F569" s="49"/>
      <c r="G569" s="49"/>
      <c r="H569" s="49"/>
      <c r="I569" s="49"/>
      <c r="J569" s="49"/>
      <c r="K569" s="49"/>
      <c r="L569" s="49"/>
      <c r="M569" s="49"/>
      <c r="N569" s="49"/>
      <c r="O569" s="49"/>
      <c r="P569" s="49"/>
      <c r="Q569" s="46"/>
    </row>
    <row r="570" spans="3:17" ht="25.5" customHeight="1" thickTop="1" thickBot="1" x14ac:dyDescent="0.3">
      <c r="C570" s="34"/>
      <c r="D570" s="35"/>
      <c r="E570" s="49"/>
      <c r="F570" s="49"/>
      <c r="G570" s="49"/>
      <c r="H570" s="49"/>
      <c r="I570" s="49"/>
      <c r="J570" s="49"/>
      <c r="K570" s="49"/>
      <c r="L570" s="49"/>
      <c r="M570" s="49"/>
      <c r="N570" s="49"/>
      <c r="O570" s="49"/>
      <c r="P570" s="49"/>
      <c r="Q570" s="46"/>
    </row>
    <row r="571" spans="3:17" ht="25.5" customHeight="1" thickTop="1" thickBot="1" x14ac:dyDescent="0.3">
      <c r="C571" s="34"/>
      <c r="D571" s="35"/>
      <c r="E571" s="49"/>
      <c r="F571" s="49"/>
      <c r="G571" s="49"/>
      <c r="H571" s="49"/>
      <c r="I571" s="49"/>
      <c r="J571" s="49"/>
      <c r="K571" s="49"/>
      <c r="L571" s="49"/>
      <c r="M571" s="49"/>
      <c r="N571" s="49"/>
      <c r="O571" s="49"/>
      <c r="P571" s="49"/>
      <c r="Q571" s="46"/>
    </row>
    <row r="572" spans="3:17" ht="25.5" customHeight="1" thickTop="1" thickBot="1" x14ac:dyDescent="0.3">
      <c r="C572" s="34"/>
      <c r="D572" s="35"/>
      <c r="E572" s="49"/>
      <c r="F572" s="49"/>
      <c r="G572" s="49"/>
      <c r="H572" s="49"/>
      <c r="I572" s="49"/>
      <c r="J572" s="49"/>
      <c r="K572" s="49"/>
      <c r="L572" s="49"/>
      <c r="M572" s="49"/>
      <c r="N572" s="49"/>
      <c r="O572" s="49"/>
      <c r="P572" s="49"/>
      <c r="Q572" s="46"/>
    </row>
    <row r="573" spans="3:17" ht="25.5" customHeight="1" thickTop="1" thickBot="1" x14ac:dyDescent="0.3">
      <c r="C573" s="34"/>
      <c r="D573" s="35"/>
      <c r="E573" s="49"/>
      <c r="F573" s="49"/>
      <c r="G573" s="49"/>
      <c r="H573" s="49"/>
      <c r="I573" s="49"/>
      <c r="J573" s="49"/>
      <c r="K573" s="49"/>
      <c r="L573" s="49"/>
      <c r="M573" s="49"/>
      <c r="N573" s="49"/>
      <c r="O573" s="49"/>
      <c r="P573" s="49"/>
      <c r="Q573" s="46"/>
    </row>
    <row r="574" spans="3:17" ht="25.5" customHeight="1" thickTop="1" thickBot="1" x14ac:dyDescent="0.3">
      <c r="C574" s="34"/>
      <c r="D574" s="35"/>
      <c r="E574" s="49"/>
      <c r="F574" s="49"/>
      <c r="G574" s="49"/>
      <c r="H574" s="49"/>
      <c r="I574" s="49"/>
      <c r="J574" s="49"/>
      <c r="K574" s="49"/>
      <c r="L574" s="49"/>
      <c r="M574" s="49"/>
      <c r="N574" s="49"/>
      <c r="O574" s="49"/>
      <c r="P574" s="49"/>
      <c r="Q574" s="46"/>
    </row>
    <row r="575" spans="3:17" ht="25.5" customHeight="1" thickTop="1" thickBot="1" x14ac:dyDescent="0.3">
      <c r="C575" s="34"/>
      <c r="D575" s="35"/>
      <c r="E575" s="49"/>
      <c r="F575" s="49"/>
      <c r="G575" s="49"/>
      <c r="H575" s="49"/>
      <c r="I575" s="49"/>
      <c r="J575" s="49"/>
      <c r="K575" s="49"/>
      <c r="L575" s="49"/>
      <c r="M575" s="49"/>
      <c r="N575" s="49"/>
      <c r="O575" s="49"/>
      <c r="P575" s="49"/>
      <c r="Q575" s="46"/>
    </row>
    <row r="576" spans="3:17" ht="25.5" customHeight="1" thickTop="1" thickBot="1" x14ac:dyDescent="0.3">
      <c r="C576" s="34"/>
      <c r="D576" s="35"/>
      <c r="E576" s="49"/>
      <c r="F576" s="49"/>
      <c r="G576" s="49"/>
      <c r="H576" s="49"/>
      <c r="I576" s="49"/>
      <c r="J576" s="49"/>
      <c r="K576" s="49"/>
      <c r="L576" s="49"/>
      <c r="M576" s="49"/>
      <c r="N576" s="49"/>
      <c r="O576" s="49"/>
      <c r="P576" s="49"/>
      <c r="Q576" s="46"/>
    </row>
    <row r="577" spans="3:17" ht="25.5" customHeight="1" thickTop="1" thickBot="1" x14ac:dyDescent="0.3">
      <c r="C577" s="34"/>
      <c r="D577" s="35"/>
      <c r="E577" s="49"/>
      <c r="F577" s="49"/>
      <c r="G577" s="49"/>
      <c r="H577" s="49"/>
      <c r="I577" s="49"/>
      <c r="J577" s="49"/>
      <c r="K577" s="49"/>
      <c r="L577" s="49"/>
      <c r="M577" s="49"/>
      <c r="N577" s="49"/>
      <c r="O577" s="49"/>
      <c r="P577" s="49"/>
      <c r="Q577" s="46"/>
    </row>
    <row r="578" spans="3:17" ht="25.5" customHeight="1" thickTop="1" thickBot="1" x14ac:dyDescent="0.3">
      <c r="C578" s="34"/>
      <c r="D578" s="35"/>
      <c r="E578" s="49"/>
      <c r="F578" s="49"/>
      <c r="G578" s="49"/>
      <c r="H578" s="49"/>
      <c r="I578" s="49"/>
      <c r="J578" s="49"/>
      <c r="K578" s="49"/>
      <c r="L578" s="49"/>
      <c r="M578" s="49"/>
      <c r="N578" s="49"/>
      <c r="O578" s="49"/>
      <c r="P578" s="49"/>
      <c r="Q578" s="46"/>
    </row>
    <row r="579" spans="3:17" ht="25.5" customHeight="1" thickTop="1" thickBot="1" x14ac:dyDescent="0.3">
      <c r="C579" s="34"/>
      <c r="D579" s="35"/>
      <c r="E579" s="49"/>
      <c r="F579" s="49"/>
      <c r="G579" s="49"/>
      <c r="H579" s="49"/>
      <c r="I579" s="49"/>
      <c r="J579" s="49"/>
      <c r="K579" s="49"/>
      <c r="L579" s="49"/>
      <c r="M579" s="49"/>
      <c r="N579" s="49"/>
      <c r="O579" s="49"/>
      <c r="P579" s="49"/>
      <c r="Q579" s="46"/>
    </row>
    <row r="580" spans="3:17" ht="25.5" customHeight="1" thickTop="1" thickBot="1" x14ac:dyDescent="0.3">
      <c r="C580" s="34"/>
      <c r="D580" s="35"/>
      <c r="E580" s="49"/>
      <c r="F580" s="49"/>
      <c r="G580" s="49"/>
      <c r="H580" s="49"/>
      <c r="I580" s="49"/>
      <c r="J580" s="49"/>
      <c r="K580" s="49"/>
      <c r="L580" s="49"/>
      <c r="M580" s="49"/>
      <c r="N580" s="49"/>
      <c r="O580" s="49"/>
      <c r="P580" s="49"/>
      <c r="Q580" s="46"/>
    </row>
    <row r="581" spans="3:17" ht="25.5" customHeight="1" thickTop="1" thickBot="1" x14ac:dyDescent="0.3">
      <c r="C581" s="34"/>
      <c r="D581" s="35"/>
      <c r="E581" s="49"/>
      <c r="F581" s="49"/>
      <c r="G581" s="49"/>
      <c r="H581" s="49"/>
      <c r="I581" s="49"/>
      <c r="J581" s="49"/>
      <c r="K581" s="49"/>
      <c r="L581" s="49"/>
      <c r="M581" s="49"/>
      <c r="N581" s="49"/>
      <c r="O581" s="49"/>
      <c r="P581" s="49"/>
      <c r="Q581" s="46"/>
    </row>
    <row r="582" spans="3:17" ht="25.5" customHeight="1" thickTop="1" thickBot="1" x14ac:dyDescent="0.3">
      <c r="C582" s="34"/>
      <c r="D582" s="35"/>
      <c r="E582" s="49"/>
      <c r="F582" s="49"/>
      <c r="G582" s="49"/>
      <c r="H582" s="49"/>
      <c r="I582" s="49"/>
      <c r="J582" s="49"/>
      <c r="K582" s="49"/>
      <c r="L582" s="49"/>
      <c r="M582" s="49"/>
      <c r="N582" s="49"/>
      <c r="O582" s="49"/>
      <c r="P582" s="49"/>
      <c r="Q582" s="46"/>
    </row>
    <row r="583" spans="3:17" ht="25.5" customHeight="1" thickTop="1" thickBot="1" x14ac:dyDescent="0.3">
      <c r="C583" s="34"/>
      <c r="D583" s="35"/>
      <c r="E583" s="49"/>
      <c r="F583" s="49"/>
      <c r="G583" s="49"/>
      <c r="H583" s="49"/>
      <c r="I583" s="49"/>
      <c r="J583" s="49"/>
      <c r="K583" s="49"/>
      <c r="L583" s="49"/>
      <c r="M583" s="49"/>
      <c r="N583" s="49"/>
      <c r="O583" s="49"/>
      <c r="P583" s="49"/>
      <c r="Q583" s="46"/>
    </row>
    <row r="584" spans="3:17" ht="25.5" customHeight="1" thickTop="1" thickBot="1" x14ac:dyDescent="0.3">
      <c r="C584" s="34"/>
      <c r="D584" s="35"/>
      <c r="E584" s="49"/>
      <c r="F584" s="49"/>
      <c r="G584" s="49"/>
      <c r="H584" s="49"/>
      <c r="I584" s="49"/>
      <c r="J584" s="49"/>
      <c r="K584" s="49"/>
      <c r="L584" s="49"/>
      <c r="M584" s="49"/>
      <c r="N584" s="49"/>
      <c r="O584" s="49"/>
      <c r="P584" s="49"/>
      <c r="Q584" s="46"/>
    </row>
    <row r="585" spans="3:17" ht="25.5" customHeight="1" thickTop="1" thickBot="1" x14ac:dyDescent="0.3">
      <c r="C585" s="34"/>
      <c r="D585" s="35"/>
      <c r="E585" s="49"/>
      <c r="F585" s="49"/>
      <c r="G585" s="49"/>
      <c r="H585" s="49"/>
      <c r="I585" s="49"/>
      <c r="J585" s="49"/>
      <c r="K585" s="49"/>
      <c r="L585" s="49"/>
      <c r="M585" s="49"/>
      <c r="N585" s="49"/>
      <c r="O585" s="49"/>
      <c r="P585" s="49"/>
      <c r="Q585" s="46"/>
    </row>
    <row r="586" spans="3:17" ht="25.5" customHeight="1" thickTop="1" thickBot="1" x14ac:dyDescent="0.3">
      <c r="C586" s="34"/>
      <c r="D586" s="35"/>
      <c r="E586" s="49"/>
      <c r="F586" s="49"/>
      <c r="G586" s="49"/>
      <c r="H586" s="49"/>
      <c r="I586" s="49"/>
      <c r="J586" s="49"/>
      <c r="K586" s="49"/>
      <c r="L586" s="49"/>
      <c r="M586" s="49"/>
      <c r="N586" s="49"/>
      <c r="O586" s="49"/>
      <c r="P586" s="49"/>
      <c r="Q586" s="46"/>
    </row>
    <row r="587" spans="3:17" ht="25.5" customHeight="1" thickTop="1" thickBot="1" x14ac:dyDescent="0.3">
      <c r="C587" s="34"/>
      <c r="D587" s="35"/>
      <c r="E587" s="49"/>
      <c r="F587" s="49"/>
      <c r="G587" s="49"/>
      <c r="H587" s="49"/>
      <c r="I587" s="49"/>
      <c r="J587" s="49"/>
      <c r="K587" s="49"/>
      <c r="L587" s="49"/>
      <c r="M587" s="49"/>
      <c r="N587" s="49"/>
      <c r="O587" s="49"/>
      <c r="P587" s="49"/>
      <c r="Q587" s="46"/>
    </row>
    <row r="588" spans="3:17" ht="25.5" customHeight="1" thickTop="1" thickBot="1" x14ac:dyDescent="0.3">
      <c r="C588" s="34"/>
      <c r="D588" s="35"/>
      <c r="E588" s="49"/>
      <c r="F588" s="49"/>
      <c r="G588" s="49"/>
      <c r="H588" s="49"/>
      <c r="I588" s="49"/>
      <c r="J588" s="49"/>
      <c r="K588" s="49"/>
      <c r="L588" s="49"/>
      <c r="M588" s="49"/>
      <c r="N588" s="49"/>
      <c r="O588" s="49"/>
      <c r="P588" s="49"/>
      <c r="Q588" s="46"/>
    </row>
    <row r="589" spans="3:17" ht="25.5" customHeight="1" thickTop="1" thickBot="1" x14ac:dyDescent="0.3">
      <c r="C589" s="34"/>
      <c r="D589" s="35"/>
      <c r="E589" s="49"/>
      <c r="F589" s="49"/>
      <c r="G589" s="49"/>
      <c r="H589" s="49"/>
      <c r="I589" s="49"/>
      <c r="J589" s="49"/>
      <c r="K589" s="49"/>
      <c r="L589" s="49"/>
      <c r="M589" s="49"/>
      <c r="N589" s="49"/>
      <c r="O589" s="49"/>
      <c r="P589" s="49"/>
      <c r="Q589" s="46"/>
    </row>
    <row r="590" spans="3:17" ht="25.5" customHeight="1" thickTop="1" thickBot="1" x14ac:dyDescent="0.3">
      <c r="C590" s="34"/>
      <c r="D590" s="35"/>
      <c r="E590" s="49"/>
      <c r="F590" s="49"/>
      <c r="G590" s="49"/>
      <c r="H590" s="49"/>
      <c r="I590" s="49"/>
      <c r="J590" s="49"/>
      <c r="K590" s="49"/>
      <c r="L590" s="49"/>
      <c r="M590" s="49"/>
      <c r="N590" s="49"/>
      <c r="O590" s="49"/>
      <c r="P590" s="49"/>
      <c r="Q590" s="46"/>
    </row>
    <row r="591" spans="3:17" ht="25.5" customHeight="1" thickTop="1" thickBot="1" x14ac:dyDescent="0.3">
      <c r="C591" s="34"/>
      <c r="D591" s="35"/>
      <c r="E591" s="49"/>
      <c r="F591" s="49"/>
      <c r="G591" s="49"/>
      <c r="H591" s="49"/>
      <c r="I591" s="49"/>
      <c r="J591" s="49"/>
      <c r="K591" s="49"/>
      <c r="L591" s="49"/>
      <c r="M591" s="49"/>
      <c r="N591" s="49"/>
      <c r="O591" s="49"/>
      <c r="P591" s="49"/>
      <c r="Q591" s="46"/>
    </row>
    <row r="592" spans="3:17" ht="25.5" customHeight="1" thickTop="1" thickBot="1" x14ac:dyDescent="0.3">
      <c r="C592" s="34"/>
      <c r="D592" s="35"/>
      <c r="E592" s="49"/>
      <c r="F592" s="49"/>
      <c r="G592" s="49"/>
      <c r="H592" s="49"/>
      <c r="I592" s="49"/>
      <c r="J592" s="49"/>
      <c r="K592" s="49"/>
      <c r="L592" s="49"/>
      <c r="M592" s="49"/>
      <c r="N592" s="49"/>
      <c r="O592" s="49"/>
      <c r="P592" s="49"/>
      <c r="Q592" s="46"/>
    </row>
    <row r="593" spans="3:17" ht="25.5" customHeight="1" thickTop="1" thickBot="1" x14ac:dyDescent="0.3">
      <c r="C593" s="34"/>
      <c r="D593" s="35"/>
      <c r="E593" s="49"/>
      <c r="F593" s="49"/>
      <c r="G593" s="49"/>
      <c r="H593" s="49"/>
      <c r="I593" s="49"/>
      <c r="J593" s="49"/>
      <c r="K593" s="49"/>
      <c r="L593" s="49"/>
      <c r="M593" s="49"/>
      <c r="N593" s="49"/>
      <c r="O593" s="49"/>
      <c r="P593" s="49"/>
      <c r="Q593" s="46"/>
    </row>
    <row r="594" spans="3:17" ht="25.5" customHeight="1" thickTop="1" thickBot="1" x14ac:dyDescent="0.3">
      <c r="C594" s="34"/>
      <c r="D594" s="35"/>
      <c r="E594" s="49"/>
      <c r="F594" s="49"/>
      <c r="G594" s="49"/>
      <c r="H594" s="49"/>
      <c r="I594" s="49"/>
      <c r="J594" s="49"/>
      <c r="K594" s="49"/>
      <c r="L594" s="49"/>
      <c r="M594" s="49"/>
      <c r="N594" s="49"/>
      <c r="O594" s="49"/>
      <c r="P594" s="49"/>
      <c r="Q594" s="46"/>
    </row>
    <row r="595" spans="3:17" ht="25.5" customHeight="1" thickTop="1" thickBot="1" x14ac:dyDescent="0.3">
      <c r="C595" s="34"/>
      <c r="D595" s="35"/>
      <c r="E595" s="49"/>
      <c r="F595" s="49"/>
      <c r="G595" s="49"/>
      <c r="H595" s="49"/>
      <c r="I595" s="49"/>
      <c r="J595" s="49"/>
      <c r="K595" s="49"/>
      <c r="L595" s="49"/>
      <c r="M595" s="49"/>
      <c r="N595" s="49"/>
      <c r="O595" s="49"/>
      <c r="P595" s="49"/>
      <c r="Q595" s="46"/>
    </row>
    <row r="596" spans="3:17" ht="25.5" customHeight="1" thickTop="1" thickBot="1" x14ac:dyDescent="0.3">
      <c r="C596" s="34"/>
      <c r="D596" s="35"/>
      <c r="E596" s="49"/>
      <c r="F596" s="49"/>
      <c r="G596" s="49"/>
      <c r="H596" s="49"/>
      <c r="I596" s="49"/>
      <c r="J596" s="49"/>
      <c r="K596" s="49"/>
      <c r="L596" s="49"/>
      <c r="M596" s="49"/>
      <c r="N596" s="49"/>
      <c r="O596" s="49"/>
      <c r="P596" s="49"/>
      <c r="Q596" s="46"/>
    </row>
    <row r="597" spans="3:17" ht="25.5" customHeight="1" thickTop="1" thickBot="1" x14ac:dyDescent="0.3">
      <c r="C597" s="34"/>
      <c r="D597" s="35"/>
      <c r="E597" s="49"/>
      <c r="F597" s="49"/>
      <c r="G597" s="49"/>
      <c r="H597" s="49"/>
      <c r="I597" s="49"/>
      <c r="J597" s="49"/>
      <c r="K597" s="49"/>
      <c r="L597" s="49"/>
      <c r="M597" s="49"/>
      <c r="N597" s="49"/>
      <c r="O597" s="49"/>
      <c r="P597" s="49"/>
      <c r="Q597" s="46"/>
    </row>
    <row r="598" spans="3:17" ht="25.5" customHeight="1" thickTop="1" thickBot="1" x14ac:dyDescent="0.3">
      <c r="C598" s="34"/>
      <c r="D598" s="35"/>
      <c r="E598" s="49"/>
      <c r="F598" s="49"/>
      <c r="G598" s="49"/>
      <c r="H598" s="49"/>
      <c r="I598" s="49"/>
      <c r="J598" s="49"/>
      <c r="K598" s="49"/>
      <c r="L598" s="49"/>
      <c r="M598" s="49"/>
      <c r="N598" s="49"/>
      <c r="O598" s="49"/>
      <c r="P598" s="49"/>
      <c r="Q598" s="46"/>
    </row>
    <row r="599" spans="3:17" ht="25.5" customHeight="1" thickTop="1" thickBot="1" x14ac:dyDescent="0.3">
      <c r="C599" s="34"/>
      <c r="D599" s="35"/>
      <c r="E599" s="49"/>
      <c r="F599" s="49"/>
      <c r="G599" s="49"/>
      <c r="H599" s="49"/>
      <c r="I599" s="49"/>
      <c r="J599" s="49"/>
      <c r="K599" s="49"/>
      <c r="L599" s="49"/>
      <c r="M599" s="49"/>
      <c r="N599" s="49"/>
      <c r="O599" s="49"/>
      <c r="P599" s="49"/>
      <c r="Q599" s="46"/>
    </row>
    <row r="600" spans="3:17" ht="25.5" customHeight="1" thickTop="1" thickBot="1" x14ac:dyDescent="0.3">
      <c r="C600" s="34"/>
      <c r="D600" s="35"/>
      <c r="E600" s="49"/>
      <c r="F600" s="49"/>
      <c r="G600" s="49"/>
      <c r="H600" s="49"/>
      <c r="I600" s="49"/>
      <c r="J600" s="49"/>
      <c r="K600" s="49"/>
      <c r="L600" s="49"/>
      <c r="M600" s="49"/>
      <c r="N600" s="49"/>
      <c r="O600" s="49"/>
      <c r="P600" s="49"/>
      <c r="Q600" s="46"/>
    </row>
    <row r="601" spans="3:17" ht="25.5" customHeight="1" thickTop="1" thickBot="1" x14ac:dyDescent="0.3">
      <c r="C601" s="34"/>
      <c r="D601" s="35"/>
      <c r="E601" s="49"/>
      <c r="F601" s="49"/>
      <c r="G601" s="49"/>
      <c r="H601" s="49"/>
      <c r="I601" s="49"/>
      <c r="J601" s="49"/>
      <c r="K601" s="49"/>
      <c r="L601" s="49"/>
      <c r="M601" s="49"/>
      <c r="N601" s="49"/>
      <c r="O601" s="49"/>
      <c r="P601" s="49"/>
      <c r="Q601" s="46"/>
    </row>
    <row r="602" spans="3:17" ht="25.5" customHeight="1" thickTop="1" thickBot="1" x14ac:dyDescent="0.3">
      <c r="C602" s="34"/>
      <c r="D602" s="35"/>
      <c r="E602" s="49"/>
      <c r="F602" s="49"/>
      <c r="G602" s="49"/>
      <c r="H602" s="49"/>
      <c r="I602" s="49"/>
      <c r="J602" s="49"/>
      <c r="K602" s="49"/>
      <c r="L602" s="49"/>
      <c r="M602" s="49"/>
      <c r="N602" s="49"/>
      <c r="O602" s="49"/>
      <c r="P602" s="49"/>
      <c r="Q602" s="46"/>
    </row>
    <row r="603" spans="3:17" ht="25.5" customHeight="1" thickTop="1" thickBot="1" x14ac:dyDescent="0.3">
      <c r="C603" s="34"/>
      <c r="D603" s="35"/>
      <c r="E603" s="49"/>
      <c r="F603" s="49"/>
      <c r="G603" s="49"/>
      <c r="H603" s="49"/>
      <c r="I603" s="49"/>
      <c r="J603" s="49"/>
      <c r="K603" s="49"/>
      <c r="L603" s="49"/>
      <c r="M603" s="49"/>
      <c r="N603" s="49"/>
      <c r="O603" s="49"/>
      <c r="P603" s="49"/>
      <c r="Q603" s="46"/>
    </row>
    <row r="604" spans="3:17" ht="25.5" customHeight="1" thickTop="1" thickBot="1" x14ac:dyDescent="0.3">
      <c r="C604" s="34"/>
      <c r="D604" s="35"/>
      <c r="E604" s="49"/>
      <c r="F604" s="49"/>
      <c r="G604" s="49"/>
      <c r="H604" s="49"/>
      <c r="I604" s="49"/>
      <c r="J604" s="49"/>
      <c r="K604" s="49"/>
      <c r="L604" s="49"/>
      <c r="M604" s="49"/>
      <c r="N604" s="49"/>
      <c r="O604" s="49"/>
      <c r="P604" s="49"/>
      <c r="Q604" s="46"/>
    </row>
    <row r="605" spans="3:17" ht="25.5" customHeight="1" thickTop="1" thickBot="1" x14ac:dyDescent="0.3">
      <c r="C605" s="34"/>
      <c r="D605" s="35"/>
      <c r="E605" s="49"/>
      <c r="F605" s="49"/>
      <c r="G605" s="49"/>
      <c r="H605" s="49"/>
      <c r="I605" s="49"/>
      <c r="J605" s="49"/>
      <c r="K605" s="49"/>
      <c r="L605" s="49"/>
      <c r="M605" s="49"/>
      <c r="N605" s="49"/>
      <c r="O605" s="49"/>
      <c r="P605" s="49"/>
      <c r="Q605" s="46"/>
    </row>
    <row r="606" spans="3:17" ht="25.5" customHeight="1" thickTop="1" thickBot="1" x14ac:dyDescent="0.3">
      <c r="C606" s="34"/>
      <c r="D606" s="35"/>
      <c r="E606" s="49"/>
      <c r="F606" s="49"/>
      <c r="G606" s="49"/>
      <c r="H606" s="49"/>
      <c r="I606" s="49"/>
      <c r="J606" s="49"/>
      <c r="K606" s="49"/>
      <c r="L606" s="49"/>
      <c r="M606" s="49"/>
      <c r="N606" s="49"/>
      <c r="O606" s="49"/>
      <c r="P606" s="49"/>
      <c r="Q606" s="46"/>
    </row>
    <row r="607" spans="3:17" ht="25.5" customHeight="1" thickTop="1" thickBot="1" x14ac:dyDescent="0.3">
      <c r="C607" s="34"/>
      <c r="D607" s="35"/>
      <c r="E607" s="49"/>
      <c r="F607" s="49"/>
      <c r="G607" s="49"/>
      <c r="H607" s="49"/>
      <c r="I607" s="49"/>
      <c r="J607" s="49"/>
      <c r="K607" s="49"/>
      <c r="L607" s="49"/>
      <c r="M607" s="49"/>
      <c r="N607" s="49"/>
      <c r="O607" s="49"/>
      <c r="P607" s="49"/>
      <c r="Q607" s="46"/>
    </row>
    <row r="608" spans="3:17" ht="25.5" customHeight="1" thickTop="1" thickBot="1" x14ac:dyDescent="0.3">
      <c r="C608" s="34"/>
      <c r="D608" s="35"/>
      <c r="E608" s="49"/>
      <c r="F608" s="49"/>
      <c r="G608" s="49"/>
      <c r="H608" s="49"/>
      <c r="I608" s="49"/>
      <c r="J608" s="49"/>
      <c r="K608" s="49"/>
      <c r="L608" s="49"/>
      <c r="M608" s="49"/>
      <c r="N608" s="49"/>
      <c r="O608" s="49"/>
      <c r="P608" s="49"/>
      <c r="Q608" s="46"/>
    </row>
    <row r="609" spans="3:17" ht="25.5" customHeight="1" thickTop="1" thickBot="1" x14ac:dyDescent="0.3">
      <c r="C609" s="34"/>
      <c r="D609" s="35"/>
      <c r="E609" s="49"/>
      <c r="F609" s="49"/>
      <c r="G609" s="49"/>
      <c r="H609" s="49"/>
      <c r="I609" s="49"/>
      <c r="J609" s="49"/>
      <c r="K609" s="49"/>
      <c r="L609" s="49"/>
      <c r="M609" s="49"/>
      <c r="N609" s="49"/>
      <c r="O609" s="49"/>
      <c r="P609" s="49"/>
      <c r="Q609" s="46"/>
    </row>
    <row r="610" spans="3:17" ht="25.5" customHeight="1" thickTop="1" thickBot="1" x14ac:dyDescent="0.3">
      <c r="C610" s="34"/>
      <c r="D610" s="35"/>
      <c r="E610" s="49"/>
      <c r="F610" s="49"/>
      <c r="G610" s="49"/>
      <c r="H610" s="49"/>
      <c r="I610" s="49"/>
      <c r="J610" s="49"/>
      <c r="K610" s="49"/>
      <c r="L610" s="49"/>
      <c r="M610" s="49"/>
      <c r="N610" s="49"/>
      <c r="O610" s="49"/>
      <c r="P610" s="49"/>
      <c r="Q610" s="46"/>
    </row>
    <row r="611" spans="3:17" ht="25.5" customHeight="1" thickTop="1" thickBot="1" x14ac:dyDescent="0.3">
      <c r="C611" s="34"/>
      <c r="D611" s="35"/>
      <c r="E611" s="49"/>
      <c r="F611" s="49"/>
      <c r="G611" s="49"/>
      <c r="H611" s="49"/>
      <c r="I611" s="49"/>
      <c r="J611" s="49"/>
      <c r="K611" s="49"/>
      <c r="L611" s="49"/>
      <c r="M611" s="49"/>
      <c r="N611" s="49"/>
      <c r="O611" s="49"/>
      <c r="P611" s="49"/>
      <c r="Q611" s="46"/>
    </row>
    <row r="612" spans="3:17" ht="25.5" customHeight="1" thickTop="1" thickBot="1" x14ac:dyDescent="0.3">
      <c r="C612" s="34"/>
      <c r="D612" s="35"/>
      <c r="E612" s="49"/>
      <c r="F612" s="49"/>
      <c r="G612" s="49"/>
      <c r="H612" s="49"/>
      <c r="I612" s="49"/>
      <c r="J612" s="49"/>
      <c r="K612" s="49"/>
      <c r="L612" s="49"/>
      <c r="M612" s="49"/>
      <c r="N612" s="49"/>
      <c r="O612" s="49"/>
      <c r="P612" s="49"/>
      <c r="Q612" s="46"/>
    </row>
    <row r="613" spans="3:17" ht="25.5" customHeight="1" thickTop="1" thickBot="1" x14ac:dyDescent="0.3">
      <c r="C613" s="34"/>
      <c r="D613" s="35"/>
      <c r="E613" s="49"/>
      <c r="F613" s="49"/>
      <c r="G613" s="49"/>
      <c r="H613" s="49"/>
      <c r="I613" s="49"/>
      <c r="J613" s="49"/>
      <c r="K613" s="49"/>
      <c r="L613" s="49"/>
      <c r="M613" s="49"/>
      <c r="N613" s="49"/>
      <c r="O613" s="49"/>
      <c r="P613" s="49"/>
      <c r="Q613" s="46"/>
    </row>
    <row r="614" spans="3:17" ht="25.5" customHeight="1" thickTop="1" thickBot="1" x14ac:dyDescent="0.3">
      <c r="C614" s="34"/>
      <c r="D614" s="35"/>
      <c r="E614" s="49"/>
      <c r="F614" s="49"/>
      <c r="G614" s="49"/>
      <c r="H614" s="49"/>
      <c r="I614" s="49"/>
      <c r="J614" s="49"/>
      <c r="K614" s="49"/>
      <c r="L614" s="49"/>
      <c r="M614" s="49"/>
      <c r="N614" s="49"/>
      <c r="O614" s="49"/>
      <c r="P614" s="49"/>
      <c r="Q614" s="46"/>
    </row>
    <row r="615" spans="3:17" ht="25.5" customHeight="1" thickTop="1" thickBot="1" x14ac:dyDescent="0.3">
      <c r="C615" s="34"/>
      <c r="D615" s="35"/>
      <c r="E615" s="49"/>
      <c r="F615" s="49"/>
      <c r="G615" s="49"/>
      <c r="H615" s="49"/>
      <c r="I615" s="49"/>
      <c r="J615" s="49"/>
      <c r="K615" s="49"/>
      <c r="L615" s="49"/>
      <c r="M615" s="49"/>
      <c r="N615" s="49"/>
      <c r="O615" s="49"/>
      <c r="P615" s="49"/>
      <c r="Q615" s="46"/>
    </row>
    <row r="616" spans="3:17" ht="25.5" customHeight="1" thickTop="1" thickBot="1" x14ac:dyDescent="0.3">
      <c r="C616" s="34"/>
      <c r="D616" s="35"/>
      <c r="E616" s="49"/>
      <c r="F616" s="49"/>
      <c r="G616" s="49"/>
      <c r="H616" s="49"/>
      <c r="I616" s="49"/>
      <c r="J616" s="49"/>
      <c r="K616" s="49"/>
      <c r="L616" s="49"/>
      <c r="M616" s="49"/>
      <c r="N616" s="49"/>
      <c r="O616" s="49"/>
      <c r="P616" s="49"/>
      <c r="Q616" s="46"/>
    </row>
    <row r="617" spans="3:17" ht="25.5" customHeight="1" thickTop="1" thickBot="1" x14ac:dyDescent="0.3">
      <c r="C617" s="34"/>
      <c r="D617" s="35"/>
      <c r="E617" s="49"/>
      <c r="F617" s="49"/>
      <c r="G617" s="49"/>
      <c r="H617" s="49"/>
      <c r="I617" s="49"/>
      <c r="J617" s="49"/>
      <c r="K617" s="49"/>
      <c r="L617" s="49"/>
      <c r="M617" s="49"/>
      <c r="N617" s="49"/>
      <c r="O617" s="49"/>
      <c r="P617" s="49"/>
      <c r="Q617" s="46"/>
    </row>
    <row r="618" spans="3:17" ht="25.5" customHeight="1" thickTop="1" thickBot="1" x14ac:dyDescent="0.3">
      <c r="C618" s="34"/>
      <c r="D618" s="35"/>
      <c r="E618" s="49"/>
      <c r="F618" s="49"/>
      <c r="G618" s="49"/>
      <c r="H618" s="49"/>
      <c r="I618" s="49"/>
      <c r="J618" s="49"/>
      <c r="K618" s="49"/>
      <c r="L618" s="49"/>
      <c r="M618" s="49"/>
      <c r="N618" s="49"/>
      <c r="O618" s="49"/>
      <c r="P618" s="49"/>
      <c r="Q618" s="46"/>
    </row>
    <row r="619" spans="3:17" ht="25.5" customHeight="1" thickTop="1" thickBot="1" x14ac:dyDescent="0.3">
      <c r="C619" s="34"/>
      <c r="D619" s="35"/>
      <c r="E619" s="49"/>
      <c r="F619" s="49"/>
      <c r="G619" s="49"/>
      <c r="H619" s="49"/>
      <c r="I619" s="49"/>
      <c r="J619" s="49"/>
      <c r="K619" s="49"/>
      <c r="L619" s="49"/>
      <c r="M619" s="49"/>
      <c r="N619" s="49"/>
      <c r="O619" s="49"/>
      <c r="P619" s="49"/>
      <c r="Q619" s="46"/>
    </row>
    <row r="620" spans="3:17" ht="25.5" customHeight="1" thickTop="1" thickBot="1" x14ac:dyDescent="0.3">
      <c r="C620" s="34"/>
      <c r="D620" s="35"/>
      <c r="E620" s="49"/>
      <c r="F620" s="49"/>
      <c r="G620" s="49"/>
      <c r="H620" s="49"/>
      <c r="I620" s="49"/>
      <c r="J620" s="49"/>
      <c r="K620" s="49"/>
      <c r="L620" s="49"/>
      <c r="M620" s="49"/>
      <c r="N620" s="49"/>
      <c r="O620" s="49"/>
      <c r="P620" s="49"/>
      <c r="Q620" s="46"/>
    </row>
    <row r="621" spans="3:17" ht="25.5" customHeight="1" thickTop="1" thickBot="1" x14ac:dyDescent="0.3">
      <c r="C621" s="34"/>
      <c r="D621" s="35"/>
      <c r="E621" s="49"/>
      <c r="F621" s="49"/>
      <c r="G621" s="49"/>
      <c r="H621" s="49"/>
      <c r="I621" s="49"/>
      <c r="J621" s="49"/>
      <c r="K621" s="49"/>
      <c r="L621" s="49"/>
      <c r="M621" s="49"/>
      <c r="N621" s="49"/>
      <c r="O621" s="49"/>
      <c r="P621" s="49"/>
      <c r="Q621" s="46"/>
    </row>
    <row r="622" spans="3:17" ht="25.5" customHeight="1" thickTop="1" thickBot="1" x14ac:dyDescent="0.3">
      <c r="C622" s="34"/>
      <c r="D622" s="35"/>
      <c r="E622" s="49"/>
      <c r="F622" s="49"/>
      <c r="G622" s="49"/>
      <c r="H622" s="49"/>
      <c r="I622" s="49"/>
      <c r="J622" s="49"/>
      <c r="K622" s="49"/>
      <c r="L622" s="49"/>
      <c r="M622" s="49"/>
      <c r="N622" s="49"/>
      <c r="O622" s="49"/>
      <c r="P622" s="49"/>
      <c r="Q622" s="46"/>
    </row>
    <row r="623" spans="3:17" ht="25.5" customHeight="1" thickTop="1" thickBot="1" x14ac:dyDescent="0.3">
      <c r="C623" s="34"/>
      <c r="D623" s="35"/>
      <c r="E623" s="49"/>
      <c r="F623" s="49"/>
      <c r="G623" s="49"/>
      <c r="H623" s="49"/>
      <c r="I623" s="49"/>
      <c r="J623" s="49"/>
      <c r="K623" s="49"/>
      <c r="L623" s="49"/>
      <c r="M623" s="49"/>
      <c r="N623" s="49"/>
      <c r="O623" s="49"/>
      <c r="P623" s="49"/>
      <c r="Q623" s="46"/>
    </row>
    <row r="624" spans="3:17" ht="25.5" customHeight="1" thickTop="1" thickBot="1" x14ac:dyDescent="0.3">
      <c r="C624" s="34"/>
      <c r="D624" s="35"/>
      <c r="E624" s="49"/>
      <c r="F624" s="49"/>
      <c r="G624" s="49"/>
      <c r="H624" s="49"/>
      <c r="I624" s="49"/>
      <c r="J624" s="49"/>
      <c r="K624" s="49"/>
      <c r="L624" s="49"/>
      <c r="M624" s="49"/>
      <c r="N624" s="49"/>
      <c r="O624" s="49"/>
      <c r="P624" s="49"/>
      <c r="Q624" s="46"/>
    </row>
    <row r="625" spans="3:17" ht="25.5" customHeight="1" thickTop="1" thickBot="1" x14ac:dyDescent="0.3">
      <c r="C625" s="34"/>
      <c r="D625" s="35"/>
      <c r="E625" s="49"/>
      <c r="F625" s="49"/>
      <c r="G625" s="49"/>
      <c r="H625" s="49"/>
      <c r="I625" s="49"/>
      <c r="J625" s="49"/>
      <c r="K625" s="49"/>
      <c r="L625" s="49"/>
      <c r="M625" s="49"/>
      <c r="N625" s="49"/>
      <c r="O625" s="49"/>
      <c r="P625" s="49"/>
      <c r="Q625" s="46"/>
    </row>
    <row r="626" spans="3:17" ht="25.5" customHeight="1" thickTop="1" thickBot="1" x14ac:dyDescent="0.3">
      <c r="C626" s="34"/>
      <c r="D626" s="35"/>
      <c r="E626" s="49"/>
      <c r="F626" s="49"/>
      <c r="G626" s="49"/>
      <c r="H626" s="49"/>
      <c r="I626" s="49"/>
      <c r="J626" s="49"/>
      <c r="K626" s="49"/>
      <c r="L626" s="49"/>
      <c r="M626" s="49"/>
      <c r="N626" s="49"/>
      <c r="O626" s="49"/>
      <c r="P626" s="49"/>
      <c r="Q626" s="46"/>
    </row>
    <row r="627" spans="3:17" ht="25.5" customHeight="1" thickTop="1" thickBot="1" x14ac:dyDescent="0.3">
      <c r="C627" s="34"/>
      <c r="D627" s="35"/>
      <c r="E627" s="49"/>
      <c r="F627" s="49"/>
      <c r="G627" s="49"/>
      <c r="H627" s="49"/>
      <c r="I627" s="49"/>
      <c r="J627" s="49"/>
      <c r="K627" s="49"/>
      <c r="L627" s="49"/>
      <c r="M627" s="49"/>
      <c r="N627" s="49"/>
      <c r="O627" s="49"/>
      <c r="P627" s="49"/>
      <c r="Q627" s="46"/>
    </row>
    <row r="628" spans="3:17" ht="25.5" customHeight="1" thickTop="1" thickBot="1" x14ac:dyDescent="0.3">
      <c r="C628" s="34"/>
      <c r="D628" s="35"/>
      <c r="E628" s="49"/>
      <c r="F628" s="49"/>
      <c r="G628" s="49"/>
      <c r="H628" s="49"/>
      <c r="I628" s="49"/>
      <c r="J628" s="49"/>
      <c r="K628" s="49"/>
      <c r="L628" s="49"/>
      <c r="M628" s="49"/>
      <c r="N628" s="49"/>
      <c r="O628" s="49"/>
      <c r="P628" s="49"/>
      <c r="Q628" s="46"/>
    </row>
    <row r="629" spans="3:17" ht="25.5" customHeight="1" thickTop="1" thickBot="1" x14ac:dyDescent="0.3">
      <c r="C629" s="34"/>
      <c r="D629" s="35"/>
      <c r="E629" s="49"/>
      <c r="F629" s="49"/>
      <c r="G629" s="49"/>
      <c r="H629" s="49"/>
      <c r="I629" s="49"/>
      <c r="J629" s="49"/>
      <c r="K629" s="49"/>
      <c r="L629" s="49"/>
      <c r="M629" s="49"/>
      <c r="N629" s="49"/>
      <c r="O629" s="49"/>
      <c r="P629" s="49"/>
      <c r="Q629" s="46"/>
    </row>
    <row r="630" spans="3:17" ht="25.5" customHeight="1" thickTop="1" thickBot="1" x14ac:dyDescent="0.3">
      <c r="C630" s="34"/>
      <c r="D630" s="35"/>
      <c r="E630" s="49"/>
      <c r="F630" s="49"/>
      <c r="G630" s="49"/>
      <c r="H630" s="49"/>
      <c r="I630" s="49"/>
      <c r="J630" s="49"/>
      <c r="K630" s="49"/>
      <c r="L630" s="49"/>
      <c r="M630" s="49"/>
      <c r="N630" s="49"/>
      <c r="O630" s="49"/>
      <c r="P630" s="49"/>
      <c r="Q630" s="46"/>
    </row>
    <row r="631" spans="3:17" ht="25.5" customHeight="1" thickTop="1" thickBot="1" x14ac:dyDescent="0.3">
      <c r="C631" s="34"/>
      <c r="D631" s="35"/>
      <c r="E631" s="49"/>
      <c r="F631" s="49"/>
      <c r="G631" s="49"/>
      <c r="H631" s="49"/>
      <c r="I631" s="49"/>
      <c r="J631" s="49"/>
      <c r="K631" s="49"/>
      <c r="L631" s="49"/>
      <c r="M631" s="49"/>
      <c r="N631" s="49"/>
      <c r="O631" s="49"/>
      <c r="P631" s="49"/>
      <c r="Q631" s="46"/>
    </row>
    <row r="632" spans="3:17" ht="25.5" customHeight="1" thickTop="1" thickBot="1" x14ac:dyDescent="0.3">
      <c r="C632" s="34"/>
      <c r="D632" s="35"/>
      <c r="E632" s="49"/>
      <c r="F632" s="49"/>
      <c r="G632" s="49"/>
      <c r="H632" s="49"/>
      <c r="I632" s="49"/>
      <c r="J632" s="49"/>
      <c r="K632" s="49"/>
      <c r="L632" s="49"/>
      <c r="M632" s="49"/>
      <c r="N632" s="49"/>
      <c r="O632" s="49"/>
      <c r="P632" s="49"/>
      <c r="Q632" s="46"/>
    </row>
    <row r="633" spans="3:17" ht="25.5" customHeight="1" thickTop="1" thickBot="1" x14ac:dyDescent="0.3">
      <c r="C633" s="34"/>
      <c r="D633" s="35"/>
      <c r="E633" s="49"/>
      <c r="F633" s="49"/>
      <c r="G633" s="49"/>
      <c r="H633" s="49"/>
      <c r="I633" s="49"/>
      <c r="J633" s="49"/>
      <c r="K633" s="49"/>
      <c r="L633" s="49"/>
      <c r="M633" s="49"/>
      <c r="N633" s="49"/>
      <c r="O633" s="49"/>
      <c r="P633" s="49"/>
      <c r="Q633" s="46"/>
    </row>
    <row r="634" spans="3:17" ht="25.5" customHeight="1" thickTop="1" thickBot="1" x14ac:dyDescent="0.3">
      <c r="C634" s="34"/>
      <c r="D634" s="35"/>
      <c r="E634" s="49"/>
      <c r="F634" s="49"/>
      <c r="G634" s="49"/>
      <c r="H634" s="49"/>
      <c r="I634" s="49"/>
      <c r="J634" s="49"/>
      <c r="K634" s="49"/>
      <c r="L634" s="49"/>
      <c r="M634" s="49"/>
      <c r="N634" s="49"/>
      <c r="O634" s="49"/>
      <c r="P634" s="49"/>
      <c r="Q634" s="46"/>
    </row>
    <row r="635" spans="3:17" ht="25.5" customHeight="1" thickTop="1" thickBot="1" x14ac:dyDescent="0.3">
      <c r="C635" s="34"/>
      <c r="D635" s="35"/>
      <c r="E635" s="49"/>
      <c r="F635" s="49"/>
      <c r="G635" s="49"/>
      <c r="H635" s="49"/>
      <c r="I635" s="49"/>
      <c r="J635" s="49"/>
      <c r="K635" s="49"/>
      <c r="L635" s="49"/>
      <c r="M635" s="49"/>
      <c r="N635" s="49"/>
      <c r="O635" s="49"/>
      <c r="P635" s="49"/>
      <c r="Q635" s="46"/>
    </row>
    <row r="636" spans="3:17" ht="25.5" customHeight="1" thickTop="1" thickBot="1" x14ac:dyDescent="0.3">
      <c r="C636" s="34"/>
      <c r="D636" s="35"/>
      <c r="E636" s="49"/>
      <c r="F636" s="49"/>
      <c r="G636" s="49"/>
      <c r="H636" s="49"/>
      <c r="I636" s="49"/>
      <c r="J636" s="49"/>
      <c r="K636" s="49"/>
      <c r="L636" s="49"/>
      <c r="M636" s="49"/>
      <c r="N636" s="49"/>
      <c r="O636" s="49"/>
      <c r="P636" s="49"/>
      <c r="Q636" s="46"/>
    </row>
    <row r="637" spans="3:17" ht="25.5" customHeight="1" thickTop="1" thickBot="1" x14ac:dyDescent="0.3">
      <c r="C637" s="34"/>
      <c r="D637" s="35"/>
      <c r="E637" s="49"/>
      <c r="F637" s="49"/>
      <c r="G637" s="49"/>
      <c r="H637" s="49"/>
      <c r="I637" s="49"/>
      <c r="J637" s="49"/>
      <c r="K637" s="49"/>
      <c r="L637" s="49"/>
      <c r="M637" s="49"/>
      <c r="N637" s="49"/>
      <c r="O637" s="49"/>
      <c r="P637" s="49"/>
      <c r="Q637" s="46"/>
    </row>
    <row r="638" spans="3:17" ht="25.5" customHeight="1" thickTop="1" thickBot="1" x14ac:dyDescent="0.3">
      <c r="C638" s="34"/>
      <c r="D638" s="35"/>
      <c r="E638" s="49"/>
      <c r="F638" s="49"/>
      <c r="G638" s="49"/>
      <c r="H638" s="49"/>
      <c r="I638" s="49"/>
      <c r="J638" s="49"/>
      <c r="K638" s="49"/>
      <c r="L638" s="49"/>
      <c r="M638" s="49"/>
      <c r="N638" s="49"/>
      <c r="O638" s="49"/>
      <c r="P638" s="49"/>
      <c r="Q638" s="46"/>
    </row>
    <row r="639" spans="3:17" ht="25.5" customHeight="1" thickTop="1" thickBot="1" x14ac:dyDescent="0.3">
      <c r="C639" s="34"/>
      <c r="D639" s="35"/>
      <c r="E639" s="49"/>
      <c r="F639" s="49"/>
      <c r="G639" s="49"/>
      <c r="H639" s="49"/>
      <c r="I639" s="49"/>
      <c r="J639" s="49"/>
      <c r="K639" s="49"/>
      <c r="L639" s="49"/>
      <c r="M639" s="49"/>
      <c r="N639" s="49"/>
      <c r="O639" s="49"/>
      <c r="P639" s="49"/>
      <c r="Q639" s="46"/>
    </row>
    <row r="640" spans="3:17" ht="25.5" customHeight="1" thickTop="1" thickBot="1" x14ac:dyDescent="0.3">
      <c r="C640" s="34"/>
      <c r="D640" s="35"/>
      <c r="E640" s="49"/>
      <c r="F640" s="49"/>
      <c r="G640" s="49"/>
      <c r="H640" s="49"/>
      <c r="I640" s="49"/>
      <c r="J640" s="49"/>
      <c r="K640" s="49"/>
      <c r="L640" s="49"/>
      <c r="M640" s="49"/>
      <c r="N640" s="49"/>
      <c r="O640" s="49"/>
      <c r="P640" s="49"/>
      <c r="Q640" s="46"/>
    </row>
    <row r="641" spans="3:17" ht="25.5" customHeight="1" thickTop="1" thickBot="1" x14ac:dyDescent="0.3">
      <c r="C641" s="34"/>
      <c r="D641" s="35"/>
      <c r="E641" s="49"/>
      <c r="F641" s="49"/>
      <c r="G641" s="49"/>
      <c r="H641" s="49"/>
      <c r="I641" s="49"/>
      <c r="J641" s="49"/>
      <c r="K641" s="49"/>
      <c r="L641" s="49"/>
      <c r="M641" s="49"/>
      <c r="N641" s="49"/>
      <c r="O641" s="49"/>
      <c r="P641" s="49"/>
      <c r="Q641" s="46"/>
    </row>
    <row r="642" spans="3:17" ht="25.5" customHeight="1" thickTop="1" thickBot="1" x14ac:dyDescent="0.3">
      <c r="C642" s="34"/>
      <c r="D642" s="35"/>
      <c r="E642" s="49"/>
      <c r="F642" s="49"/>
      <c r="G642" s="49"/>
      <c r="H642" s="49"/>
      <c r="I642" s="49"/>
      <c r="J642" s="49"/>
      <c r="K642" s="49"/>
      <c r="L642" s="49"/>
      <c r="M642" s="49"/>
      <c r="N642" s="49"/>
      <c r="O642" s="49"/>
      <c r="P642" s="49"/>
      <c r="Q642" s="46"/>
    </row>
    <row r="643" spans="3:17" ht="25.5" customHeight="1" thickTop="1" thickBot="1" x14ac:dyDescent="0.3">
      <c r="C643" s="34"/>
      <c r="D643" s="35"/>
      <c r="E643" s="49"/>
      <c r="F643" s="49"/>
      <c r="G643" s="49"/>
      <c r="H643" s="49"/>
      <c r="I643" s="49"/>
      <c r="J643" s="49"/>
      <c r="K643" s="49"/>
      <c r="L643" s="49"/>
      <c r="M643" s="49"/>
      <c r="N643" s="49"/>
      <c r="O643" s="49"/>
      <c r="P643" s="49"/>
      <c r="Q643" s="46"/>
    </row>
    <row r="644" spans="3:17" ht="25.5" customHeight="1" thickTop="1" thickBot="1" x14ac:dyDescent="0.3">
      <c r="C644" s="34"/>
      <c r="D644" s="35"/>
      <c r="E644" s="49"/>
      <c r="F644" s="49"/>
      <c r="G644" s="49"/>
      <c r="H644" s="49"/>
      <c r="I644" s="49"/>
      <c r="J644" s="49"/>
      <c r="K644" s="49"/>
      <c r="L644" s="49"/>
      <c r="M644" s="49"/>
      <c r="N644" s="49"/>
      <c r="O644" s="49"/>
      <c r="P644" s="49"/>
      <c r="Q644" s="46"/>
    </row>
    <row r="645" spans="3:17" ht="25.5" customHeight="1" thickTop="1" thickBot="1" x14ac:dyDescent="0.3">
      <c r="C645" s="34"/>
      <c r="D645" s="35"/>
      <c r="E645" s="49"/>
      <c r="F645" s="49"/>
      <c r="G645" s="49"/>
      <c r="H645" s="49"/>
      <c r="I645" s="49"/>
      <c r="J645" s="49"/>
      <c r="K645" s="49"/>
      <c r="L645" s="49"/>
      <c r="M645" s="49"/>
      <c r="N645" s="49"/>
      <c r="O645" s="49"/>
      <c r="P645" s="49"/>
      <c r="Q645" s="46"/>
    </row>
    <row r="646" spans="3:17" ht="25.5" customHeight="1" thickTop="1" thickBot="1" x14ac:dyDescent="0.3">
      <c r="C646" s="34"/>
      <c r="D646" s="35"/>
      <c r="E646" s="49"/>
      <c r="F646" s="49"/>
      <c r="G646" s="49"/>
      <c r="H646" s="49"/>
      <c r="I646" s="49"/>
      <c r="J646" s="49"/>
      <c r="K646" s="49"/>
      <c r="L646" s="49"/>
      <c r="M646" s="49"/>
      <c r="N646" s="49"/>
      <c r="O646" s="49"/>
      <c r="P646" s="49"/>
      <c r="Q646" s="46"/>
    </row>
    <row r="647" spans="3:17" ht="25.5" customHeight="1" thickTop="1" thickBot="1" x14ac:dyDescent="0.3">
      <c r="C647" s="34"/>
      <c r="D647" s="35"/>
      <c r="E647" s="49"/>
      <c r="F647" s="49"/>
      <c r="G647" s="49"/>
      <c r="H647" s="49"/>
      <c r="I647" s="49"/>
      <c r="J647" s="49"/>
      <c r="K647" s="49"/>
      <c r="L647" s="49"/>
      <c r="M647" s="49"/>
      <c r="N647" s="49"/>
      <c r="O647" s="49"/>
      <c r="P647" s="49"/>
      <c r="Q647" s="46"/>
    </row>
    <row r="648" spans="3:17" ht="25.5" customHeight="1" thickTop="1" thickBot="1" x14ac:dyDescent="0.3">
      <c r="C648" s="34"/>
      <c r="D648" s="35"/>
      <c r="E648" s="49"/>
      <c r="F648" s="49"/>
      <c r="G648" s="49"/>
      <c r="H648" s="49"/>
      <c r="I648" s="49"/>
      <c r="J648" s="49"/>
      <c r="K648" s="49"/>
      <c r="L648" s="49"/>
      <c r="M648" s="49"/>
      <c r="N648" s="49"/>
      <c r="O648" s="49"/>
      <c r="P648" s="49"/>
      <c r="Q648" s="46"/>
    </row>
    <row r="649" spans="3:17" ht="25.5" customHeight="1" thickTop="1" thickBot="1" x14ac:dyDescent="0.3">
      <c r="C649" s="34"/>
      <c r="D649" s="35"/>
      <c r="E649" s="49"/>
      <c r="F649" s="49"/>
      <c r="G649" s="49"/>
      <c r="H649" s="49"/>
      <c r="I649" s="49"/>
      <c r="J649" s="49"/>
      <c r="K649" s="49"/>
      <c r="L649" s="49"/>
      <c r="M649" s="49"/>
      <c r="N649" s="49"/>
      <c r="O649" s="49"/>
      <c r="P649" s="49"/>
      <c r="Q649" s="46"/>
    </row>
    <row r="650" spans="3:17" ht="25.5" customHeight="1" thickTop="1" thickBot="1" x14ac:dyDescent="0.3">
      <c r="C650" s="34"/>
      <c r="D650" s="35"/>
      <c r="E650" s="49"/>
      <c r="F650" s="49"/>
      <c r="G650" s="49"/>
      <c r="H650" s="49"/>
      <c r="I650" s="49"/>
      <c r="J650" s="49"/>
      <c r="K650" s="49"/>
      <c r="L650" s="49"/>
      <c r="M650" s="49"/>
      <c r="N650" s="49"/>
      <c r="O650" s="49"/>
      <c r="P650" s="49"/>
      <c r="Q650" s="46"/>
    </row>
    <row r="651" spans="3:17" ht="25.5" customHeight="1" thickTop="1" thickBot="1" x14ac:dyDescent="0.3">
      <c r="C651" s="34"/>
      <c r="D651" s="35"/>
      <c r="E651" s="49"/>
      <c r="F651" s="49"/>
      <c r="G651" s="49"/>
      <c r="H651" s="49"/>
      <c r="I651" s="49"/>
      <c r="J651" s="49"/>
      <c r="K651" s="49"/>
      <c r="L651" s="49"/>
      <c r="M651" s="49"/>
      <c r="N651" s="49"/>
      <c r="O651" s="49"/>
      <c r="P651" s="49"/>
      <c r="Q651" s="46"/>
    </row>
    <row r="652" spans="3:17" ht="25.5" customHeight="1" thickTop="1" thickBot="1" x14ac:dyDescent="0.3">
      <c r="C652" s="34"/>
      <c r="D652" s="35"/>
      <c r="E652" s="49"/>
      <c r="F652" s="49"/>
      <c r="G652" s="49"/>
      <c r="H652" s="49"/>
      <c r="I652" s="49"/>
      <c r="J652" s="49"/>
      <c r="K652" s="49"/>
      <c r="L652" s="49"/>
      <c r="M652" s="49"/>
      <c r="N652" s="49"/>
      <c r="O652" s="49"/>
      <c r="P652" s="49"/>
      <c r="Q652" s="46"/>
    </row>
    <row r="653" spans="3:17" ht="25.5" customHeight="1" thickTop="1" thickBot="1" x14ac:dyDescent="0.3">
      <c r="C653" s="34"/>
      <c r="D653" s="35"/>
      <c r="E653" s="49"/>
      <c r="F653" s="49"/>
      <c r="G653" s="49"/>
      <c r="H653" s="49"/>
      <c r="I653" s="49"/>
      <c r="J653" s="49"/>
      <c r="K653" s="49"/>
      <c r="L653" s="49"/>
      <c r="M653" s="49"/>
      <c r="N653" s="49"/>
      <c r="O653" s="49"/>
      <c r="P653" s="49"/>
      <c r="Q653" s="46"/>
    </row>
    <row r="654" spans="3:17" ht="25.5" customHeight="1" thickTop="1" thickBot="1" x14ac:dyDescent="0.3">
      <c r="C654" s="34"/>
      <c r="D654" s="35"/>
      <c r="E654" s="49"/>
      <c r="F654" s="49"/>
      <c r="G654" s="49"/>
      <c r="H654" s="49"/>
      <c r="I654" s="49"/>
      <c r="J654" s="49"/>
      <c r="K654" s="49"/>
      <c r="L654" s="49"/>
      <c r="M654" s="49"/>
      <c r="N654" s="49"/>
      <c r="O654" s="49"/>
      <c r="P654" s="49"/>
      <c r="Q654" s="46"/>
    </row>
    <row r="655" spans="3:17" ht="25.5" customHeight="1" thickTop="1" thickBot="1" x14ac:dyDescent="0.3">
      <c r="C655" s="34"/>
      <c r="D655" s="35"/>
      <c r="E655" s="49"/>
      <c r="F655" s="49"/>
      <c r="G655" s="49"/>
      <c r="H655" s="49"/>
      <c r="I655" s="49"/>
      <c r="J655" s="49"/>
      <c r="K655" s="49"/>
      <c r="L655" s="49"/>
      <c r="M655" s="49"/>
      <c r="N655" s="49"/>
      <c r="O655" s="49"/>
      <c r="P655" s="49"/>
      <c r="Q655" s="46"/>
    </row>
    <row r="656" spans="3:17" ht="25.5" customHeight="1" thickTop="1" thickBot="1" x14ac:dyDescent="0.3">
      <c r="C656" s="34"/>
      <c r="D656" s="35"/>
      <c r="E656" s="49"/>
      <c r="F656" s="49"/>
      <c r="G656" s="49"/>
      <c r="H656" s="49"/>
      <c r="I656" s="49"/>
      <c r="J656" s="49"/>
      <c r="K656" s="49"/>
      <c r="L656" s="49"/>
      <c r="M656" s="49"/>
      <c r="N656" s="49"/>
      <c r="O656" s="49"/>
      <c r="P656" s="49"/>
      <c r="Q656" s="46"/>
    </row>
    <row r="657" spans="3:17" ht="25.5" customHeight="1" thickTop="1" thickBot="1" x14ac:dyDescent="0.3">
      <c r="C657" s="34"/>
      <c r="D657" s="35"/>
      <c r="E657" s="49"/>
      <c r="F657" s="49"/>
      <c r="G657" s="49"/>
      <c r="H657" s="49"/>
      <c r="I657" s="49"/>
      <c r="J657" s="49"/>
      <c r="K657" s="49"/>
      <c r="L657" s="49"/>
      <c r="M657" s="49"/>
      <c r="N657" s="49"/>
      <c r="O657" s="49"/>
      <c r="P657" s="49"/>
      <c r="Q657" s="46"/>
    </row>
    <row r="658" spans="3:17" ht="25.5" customHeight="1" thickTop="1" thickBot="1" x14ac:dyDescent="0.3">
      <c r="C658" s="34"/>
      <c r="D658" s="35"/>
      <c r="E658" s="49"/>
      <c r="F658" s="49"/>
      <c r="G658" s="49"/>
      <c r="H658" s="49"/>
      <c r="I658" s="49"/>
      <c r="J658" s="49"/>
      <c r="K658" s="49"/>
      <c r="L658" s="49"/>
      <c r="M658" s="49"/>
      <c r="N658" s="49"/>
      <c r="O658" s="49"/>
      <c r="P658" s="49"/>
      <c r="Q658" s="46"/>
    </row>
    <row r="659" spans="3:17" ht="25.5" customHeight="1" thickTop="1" thickBot="1" x14ac:dyDescent="0.3">
      <c r="C659" s="34"/>
      <c r="D659" s="35"/>
      <c r="E659" s="49"/>
      <c r="F659" s="49"/>
      <c r="G659" s="49"/>
      <c r="H659" s="49"/>
      <c r="I659" s="49"/>
      <c r="J659" s="49"/>
      <c r="K659" s="49"/>
      <c r="L659" s="49"/>
      <c r="M659" s="49"/>
      <c r="N659" s="49"/>
      <c r="O659" s="49"/>
      <c r="P659" s="49"/>
      <c r="Q659" s="46"/>
    </row>
    <row r="660" spans="3:17" ht="25.5" customHeight="1" thickTop="1" thickBot="1" x14ac:dyDescent="0.3">
      <c r="C660" s="34"/>
      <c r="D660" s="35"/>
      <c r="E660" s="49"/>
      <c r="F660" s="49"/>
      <c r="G660" s="49"/>
      <c r="H660" s="49"/>
      <c r="I660" s="49"/>
      <c r="J660" s="49"/>
      <c r="K660" s="49"/>
      <c r="L660" s="49"/>
      <c r="M660" s="49"/>
      <c r="N660" s="49"/>
      <c r="O660" s="49"/>
      <c r="P660" s="49"/>
      <c r="Q660" s="46"/>
    </row>
    <row r="661" spans="3:17" ht="25.5" customHeight="1" thickTop="1" thickBot="1" x14ac:dyDescent="0.3">
      <c r="C661" s="34"/>
      <c r="D661" s="35"/>
      <c r="E661" s="49"/>
      <c r="F661" s="49"/>
      <c r="G661" s="49"/>
      <c r="H661" s="49"/>
      <c r="I661" s="49"/>
      <c r="J661" s="49"/>
      <c r="K661" s="49"/>
      <c r="L661" s="49"/>
      <c r="M661" s="49"/>
      <c r="N661" s="49"/>
      <c r="O661" s="49"/>
      <c r="P661" s="49"/>
      <c r="Q661" s="46"/>
    </row>
    <row r="662" spans="3:17" ht="25.5" customHeight="1" thickTop="1" thickBot="1" x14ac:dyDescent="0.3">
      <c r="C662" s="34"/>
      <c r="D662" s="35"/>
      <c r="E662" s="49"/>
      <c r="F662" s="49"/>
      <c r="G662" s="49"/>
      <c r="H662" s="49"/>
      <c r="I662" s="49"/>
      <c r="J662" s="49"/>
      <c r="K662" s="49"/>
      <c r="L662" s="49"/>
      <c r="M662" s="49"/>
      <c r="N662" s="49"/>
      <c r="O662" s="49"/>
      <c r="P662" s="49"/>
      <c r="Q662" s="46"/>
    </row>
    <row r="663" spans="3:17" ht="25.5" customHeight="1" thickTop="1" thickBot="1" x14ac:dyDescent="0.3">
      <c r="C663" s="34"/>
      <c r="D663" s="35"/>
      <c r="E663" s="49"/>
      <c r="F663" s="49"/>
      <c r="G663" s="49"/>
      <c r="H663" s="49"/>
      <c r="I663" s="49"/>
      <c r="J663" s="49"/>
      <c r="K663" s="49"/>
      <c r="L663" s="49"/>
      <c r="M663" s="49"/>
      <c r="N663" s="49"/>
      <c r="O663" s="49"/>
      <c r="P663" s="49"/>
      <c r="Q663" s="46"/>
    </row>
    <row r="664" spans="3:17" ht="25.5" customHeight="1" thickTop="1" thickBot="1" x14ac:dyDescent="0.3">
      <c r="C664" s="34"/>
      <c r="D664" s="35"/>
      <c r="E664" s="49"/>
      <c r="F664" s="49"/>
      <c r="G664" s="49"/>
      <c r="H664" s="49"/>
      <c r="I664" s="49"/>
      <c r="J664" s="49"/>
      <c r="K664" s="49"/>
      <c r="L664" s="49"/>
      <c r="M664" s="49"/>
      <c r="N664" s="49"/>
      <c r="O664" s="49"/>
      <c r="P664" s="49"/>
      <c r="Q664" s="46"/>
    </row>
    <row r="665" spans="3:17" ht="25.5" customHeight="1" thickTop="1" thickBot="1" x14ac:dyDescent="0.3">
      <c r="C665" s="34"/>
      <c r="D665" s="35"/>
      <c r="E665" s="49"/>
      <c r="F665" s="49"/>
      <c r="G665" s="49"/>
      <c r="H665" s="49"/>
      <c r="I665" s="49"/>
      <c r="J665" s="49"/>
      <c r="K665" s="49"/>
      <c r="L665" s="49"/>
      <c r="M665" s="49"/>
      <c r="N665" s="49"/>
      <c r="O665" s="49"/>
      <c r="P665" s="49"/>
      <c r="Q665" s="46"/>
    </row>
    <row r="666" spans="3:17" ht="25.5" customHeight="1" thickTop="1" thickBot="1" x14ac:dyDescent="0.3">
      <c r="C666" s="34"/>
      <c r="D666" s="35"/>
      <c r="E666" s="49"/>
      <c r="F666" s="49"/>
      <c r="G666" s="49"/>
      <c r="H666" s="49"/>
      <c r="I666" s="49"/>
      <c r="J666" s="49"/>
      <c r="K666" s="49"/>
      <c r="L666" s="49"/>
      <c r="M666" s="49"/>
      <c r="N666" s="49"/>
      <c r="O666" s="49"/>
      <c r="P666" s="49"/>
      <c r="Q666" s="46"/>
    </row>
    <row r="667" spans="3:17" ht="25.5" customHeight="1" thickTop="1" thickBot="1" x14ac:dyDescent="0.3">
      <c r="C667" s="34"/>
      <c r="D667" s="35"/>
      <c r="E667" s="49"/>
      <c r="F667" s="49"/>
      <c r="G667" s="49"/>
      <c r="H667" s="49"/>
      <c r="I667" s="49"/>
      <c r="J667" s="49"/>
      <c r="K667" s="49"/>
      <c r="L667" s="49"/>
      <c r="M667" s="49"/>
      <c r="N667" s="49"/>
      <c r="O667" s="49"/>
      <c r="P667" s="49"/>
      <c r="Q667" s="46"/>
    </row>
    <row r="668" spans="3:17" ht="25.5" customHeight="1" thickTop="1" thickBot="1" x14ac:dyDescent="0.3">
      <c r="C668" s="34"/>
      <c r="D668" s="35"/>
      <c r="E668" s="49"/>
      <c r="F668" s="49"/>
      <c r="G668" s="49"/>
      <c r="H668" s="49"/>
      <c r="I668" s="49"/>
      <c r="J668" s="49"/>
      <c r="K668" s="49"/>
      <c r="L668" s="49"/>
      <c r="M668" s="49"/>
      <c r="N668" s="49"/>
      <c r="O668" s="49"/>
      <c r="P668" s="49"/>
      <c r="Q668" s="46"/>
    </row>
    <row r="669" spans="3:17" ht="25.5" customHeight="1" thickTop="1" thickBot="1" x14ac:dyDescent="0.3">
      <c r="C669" s="34"/>
      <c r="D669" s="35"/>
      <c r="E669" s="49"/>
      <c r="F669" s="49"/>
      <c r="G669" s="49"/>
      <c r="H669" s="49"/>
      <c r="I669" s="49"/>
      <c r="J669" s="49"/>
      <c r="K669" s="49"/>
      <c r="L669" s="49"/>
      <c r="M669" s="49"/>
      <c r="N669" s="49"/>
      <c r="O669" s="49"/>
      <c r="P669" s="49"/>
      <c r="Q669" s="46"/>
    </row>
    <row r="670" spans="3:17" ht="25.5" customHeight="1" thickTop="1" thickBot="1" x14ac:dyDescent="0.3">
      <c r="C670" s="34"/>
      <c r="D670" s="35"/>
      <c r="E670" s="49"/>
      <c r="F670" s="49"/>
      <c r="G670" s="49"/>
      <c r="H670" s="49"/>
      <c r="I670" s="49"/>
      <c r="J670" s="49"/>
      <c r="K670" s="49"/>
      <c r="L670" s="49"/>
      <c r="M670" s="49"/>
      <c r="N670" s="49"/>
      <c r="O670" s="49"/>
      <c r="P670" s="49"/>
      <c r="Q670" s="46"/>
    </row>
    <row r="671" spans="3:17" ht="25.5" customHeight="1" thickTop="1" thickBot="1" x14ac:dyDescent="0.3">
      <c r="C671" s="34"/>
      <c r="D671" s="35"/>
      <c r="E671" s="49"/>
      <c r="F671" s="49"/>
      <c r="G671" s="49"/>
      <c r="H671" s="49"/>
      <c r="I671" s="49"/>
      <c r="J671" s="49"/>
      <c r="K671" s="49"/>
      <c r="L671" s="49"/>
      <c r="M671" s="49"/>
      <c r="N671" s="49"/>
      <c r="O671" s="49"/>
      <c r="P671" s="49"/>
      <c r="Q671" s="46"/>
    </row>
    <row r="672" spans="3:17" ht="25.5" customHeight="1" thickTop="1" thickBot="1" x14ac:dyDescent="0.3">
      <c r="C672" s="34"/>
      <c r="D672" s="35"/>
      <c r="E672" s="49"/>
      <c r="F672" s="49"/>
      <c r="G672" s="49"/>
      <c r="H672" s="49"/>
      <c r="I672" s="49"/>
      <c r="J672" s="49"/>
      <c r="K672" s="49"/>
      <c r="L672" s="49"/>
      <c r="M672" s="49"/>
      <c r="N672" s="49"/>
      <c r="O672" s="49"/>
      <c r="P672" s="49"/>
      <c r="Q672" s="46"/>
    </row>
    <row r="673" spans="3:17" ht="25.5" customHeight="1" thickTop="1" thickBot="1" x14ac:dyDescent="0.3">
      <c r="C673" s="34"/>
      <c r="D673" s="35"/>
      <c r="E673" s="49"/>
      <c r="F673" s="49"/>
      <c r="G673" s="49"/>
      <c r="H673" s="49"/>
      <c r="I673" s="49"/>
      <c r="J673" s="49"/>
      <c r="K673" s="49"/>
      <c r="L673" s="49"/>
      <c r="M673" s="49"/>
      <c r="N673" s="49"/>
      <c r="O673" s="49"/>
      <c r="P673" s="49"/>
      <c r="Q673" s="46"/>
    </row>
    <row r="674" spans="3:17" ht="25.5" customHeight="1" thickTop="1" thickBot="1" x14ac:dyDescent="0.3">
      <c r="C674" s="34"/>
      <c r="D674" s="35"/>
      <c r="E674" s="49"/>
      <c r="F674" s="49"/>
      <c r="G674" s="49"/>
      <c r="H674" s="49"/>
      <c r="I674" s="49"/>
      <c r="J674" s="49"/>
      <c r="K674" s="49"/>
      <c r="L674" s="49"/>
      <c r="M674" s="49"/>
      <c r="N674" s="49"/>
      <c r="O674" s="49"/>
      <c r="P674" s="49"/>
      <c r="Q674" s="46"/>
    </row>
    <row r="675" spans="3:17" ht="25.5" customHeight="1" thickTop="1" thickBot="1" x14ac:dyDescent="0.3">
      <c r="C675" s="34"/>
      <c r="D675" s="35"/>
      <c r="E675" s="49"/>
      <c r="F675" s="49"/>
      <c r="G675" s="49"/>
      <c r="H675" s="49"/>
      <c r="I675" s="49"/>
      <c r="J675" s="49"/>
      <c r="K675" s="49"/>
      <c r="L675" s="49"/>
      <c r="M675" s="49"/>
      <c r="N675" s="49"/>
      <c r="O675" s="49"/>
      <c r="P675" s="49"/>
      <c r="Q675" s="46"/>
    </row>
    <row r="676" spans="3:17" ht="25.5" customHeight="1" thickTop="1" thickBot="1" x14ac:dyDescent="0.3">
      <c r="C676" s="34"/>
      <c r="D676" s="35"/>
      <c r="E676" s="49"/>
      <c r="F676" s="49"/>
      <c r="G676" s="49"/>
      <c r="H676" s="49"/>
      <c r="I676" s="49"/>
      <c r="J676" s="49"/>
      <c r="K676" s="49"/>
      <c r="L676" s="49"/>
      <c r="M676" s="49"/>
      <c r="N676" s="49"/>
      <c r="O676" s="49"/>
      <c r="P676" s="49"/>
      <c r="Q676" s="46"/>
    </row>
    <row r="677" spans="3:17" ht="25.5" customHeight="1" thickTop="1" thickBot="1" x14ac:dyDescent="0.3">
      <c r="C677" s="34"/>
      <c r="D677" s="35"/>
      <c r="E677" s="49"/>
      <c r="F677" s="49"/>
      <c r="G677" s="49"/>
      <c r="H677" s="49"/>
      <c r="I677" s="49"/>
      <c r="J677" s="49"/>
      <c r="K677" s="49"/>
      <c r="L677" s="49"/>
      <c r="M677" s="49"/>
      <c r="N677" s="49"/>
      <c r="O677" s="49"/>
      <c r="P677" s="49"/>
      <c r="Q677" s="46"/>
    </row>
    <row r="678" spans="3:17" ht="25.5" customHeight="1" thickTop="1" thickBot="1" x14ac:dyDescent="0.3">
      <c r="C678" s="34"/>
      <c r="D678" s="35"/>
      <c r="E678" s="49"/>
      <c r="F678" s="49"/>
      <c r="G678" s="49"/>
      <c r="H678" s="49"/>
      <c r="I678" s="49"/>
      <c r="J678" s="49"/>
      <c r="K678" s="49"/>
      <c r="L678" s="49"/>
      <c r="M678" s="49"/>
      <c r="N678" s="49"/>
      <c r="O678" s="49"/>
      <c r="P678" s="49"/>
      <c r="Q678" s="46"/>
    </row>
    <row r="679" spans="3:17" ht="25.5" customHeight="1" thickTop="1" thickBot="1" x14ac:dyDescent="0.3">
      <c r="C679" s="34"/>
      <c r="D679" s="35"/>
      <c r="E679" s="49"/>
      <c r="F679" s="49"/>
      <c r="G679" s="49"/>
      <c r="H679" s="49"/>
      <c r="I679" s="49"/>
      <c r="J679" s="49"/>
      <c r="K679" s="49"/>
      <c r="L679" s="49"/>
      <c r="M679" s="49"/>
      <c r="N679" s="49"/>
      <c r="O679" s="49"/>
      <c r="P679" s="49"/>
      <c r="Q679" s="46"/>
    </row>
    <row r="680" spans="3:17" ht="25.5" customHeight="1" thickTop="1" thickBot="1" x14ac:dyDescent="0.3">
      <c r="C680" s="34"/>
      <c r="D680" s="35"/>
      <c r="E680" s="49"/>
      <c r="F680" s="49"/>
      <c r="G680" s="49"/>
      <c r="H680" s="49"/>
      <c r="I680" s="49"/>
      <c r="J680" s="49"/>
      <c r="K680" s="49"/>
      <c r="L680" s="49"/>
      <c r="M680" s="49"/>
      <c r="N680" s="49"/>
      <c r="O680" s="49"/>
      <c r="P680" s="49"/>
      <c r="Q680" s="46"/>
    </row>
    <row r="681" spans="3:17" ht="25.5" customHeight="1" thickTop="1" thickBot="1" x14ac:dyDescent="0.3">
      <c r="C681" s="34"/>
      <c r="D681" s="35"/>
      <c r="E681" s="49"/>
      <c r="F681" s="49"/>
      <c r="G681" s="49"/>
      <c r="H681" s="49"/>
      <c r="I681" s="49"/>
      <c r="J681" s="49"/>
      <c r="K681" s="49"/>
      <c r="L681" s="49"/>
      <c r="M681" s="49"/>
      <c r="N681" s="49"/>
      <c r="O681" s="49"/>
      <c r="P681" s="49"/>
      <c r="Q681" s="46"/>
    </row>
    <row r="682" spans="3:17" ht="25.5" customHeight="1" thickTop="1" thickBot="1" x14ac:dyDescent="0.3">
      <c r="C682" s="34"/>
      <c r="D682" s="35"/>
      <c r="E682" s="49"/>
      <c r="F682" s="49"/>
      <c r="G682" s="49"/>
      <c r="H682" s="49"/>
      <c r="I682" s="49"/>
      <c r="J682" s="49"/>
      <c r="K682" s="49"/>
      <c r="L682" s="49"/>
      <c r="M682" s="49"/>
      <c r="N682" s="49"/>
      <c r="O682" s="49"/>
      <c r="P682" s="49"/>
      <c r="Q682" s="46"/>
    </row>
    <row r="683" spans="3:17" ht="25.5" customHeight="1" thickTop="1" thickBot="1" x14ac:dyDescent="0.3">
      <c r="C683" s="34"/>
      <c r="D683" s="35"/>
      <c r="E683" s="49"/>
      <c r="F683" s="49"/>
      <c r="G683" s="49"/>
      <c r="H683" s="49"/>
      <c r="I683" s="49"/>
      <c r="J683" s="49"/>
      <c r="K683" s="49"/>
      <c r="L683" s="49"/>
      <c r="M683" s="49"/>
      <c r="N683" s="49"/>
      <c r="O683" s="49"/>
      <c r="P683" s="49"/>
      <c r="Q683" s="46"/>
    </row>
    <row r="684" spans="3:17" ht="25.5" customHeight="1" thickTop="1" thickBot="1" x14ac:dyDescent="0.3">
      <c r="C684" s="34"/>
      <c r="D684" s="35"/>
      <c r="E684" s="49"/>
      <c r="F684" s="49"/>
      <c r="G684" s="49"/>
      <c r="H684" s="49"/>
      <c r="I684" s="49"/>
      <c r="J684" s="49"/>
      <c r="K684" s="49"/>
      <c r="L684" s="49"/>
      <c r="M684" s="49"/>
      <c r="N684" s="49"/>
      <c r="O684" s="49"/>
      <c r="P684" s="49"/>
      <c r="Q684" s="46"/>
    </row>
    <row r="685" spans="3:17" ht="25.5" customHeight="1" thickTop="1" thickBot="1" x14ac:dyDescent="0.3">
      <c r="C685" s="34"/>
      <c r="D685" s="35"/>
      <c r="E685" s="49"/>
      <c r="F685" s="49"/>
      <c r="G685" s="49"/>
      <c r="H685" s="49"/>
      <c r="I685" s="49"/>
      <c r="J685" s="49"/>
      <c r="K685" s="49"/>
      <c r="L685" s="49"/>
      <c r="M685" s="49"/>
      <c r="N685" s="49"/>
      <c r="O685" s="49"/>
      <c r="P685" s="49"/>
      <c r="Q685" s="46"/>
    </row>
    <row r="686" spans="3:17" ht="25.5" customHeight="1" thickTop="1" thickBot="1" x14ac:dyDescent="0.3">
      <c r="C686" s="34"/>
      <c r="D686" s="35"/>
      <c r="E686" s="49"/>
      <c r="F686" s="49"/>
      <c r="G686" s="49"/>
      <c r="H686" s="49"/>
      <c r="I686" s="49"/>
      <c r="J686" s="49"/>
      <c r="K686" s="49"/>
      <c r="L686" s="49"/>
      <c r="M686" s="49"/>
      <c r="N686" s="49"/>
      <c r="O686" s="49"/>
      <c r="P686" s="49"/>
      <c r="Q686" s="46"/>
    </row>
    <row r="687" spans="3:17" ht="25.5" customHeight="1" thickTop="1" thickBot="1" x14ac:dyDescent="0.3">
      <c r="C687" s="34"/>
      <c r="D687" s="35"/>
      <c r="E687" s="49"/>
      <c r="F687" s="49"/>
      <c r="G687" s="49"/>
      <c r="H687" s="49"/>
      <c r="I687" s="49"/>
      <c r="J687" s="49"/>
      <c r="K687" s="49"/>
      <c r="L687" s="49"/>
      <c r="M687" s="49"/>
      <c r="N687" s="49"/>
      <c r="O687" s="49"/>
      <c r="P687" s="49"/>
      <c r="Q687" s="46"/>
    </row>
    <row r="688" spans="3:17" ht="25.5" customHeight="1" thickTop="1" thickBot="1" x14ac:dyDescent="0.3">
      <c r="C688" s="34"/>
      <c r="D688" s="35"/>
      <c r="E688" s="49"/>
      <c r="F688" s="49"/>
      <c r="G688" s="49"/>
      <c r="H688" s="49"/>
      <c r="I688" s="49"/>
      <c r="J688" s="49"/>
      <c r="K688" s="49"/>
      <c r="L688" s="49"/>
      <c r="M688" s="49"/>
      <c r="N688" s="49"/>
      <c r="O688" s="49"/>
      <c r="P688" s="49"/>
      <c r="Q688" s="46"/>
    </row>
    <row r="689" spans="3:17" ht="25.5" customHeight="1" thickTop="1" thickBot="1" x14ac:dyDescent="0.3">
      <c r="C689" s="34"/>
      <c r="D689" s="35"/>
      <c r="E689" s="49"/>
      <c r="F689" s="49"/>
      <c r="G689" s="49"/>
      <c r="H689" s="49"/>
      <c r="I689" s="49"/>
      <c r="J689" s="49"/>
      <c r="K689" s="49"/>
      <c r="L689" s="49"/>
      <c r="M689" s="49"/>
      <c r="N689" s="49"/>
      <c r="O689" s="49"/>
      <c r="P689" s="49"/>
      <c r="Q689" s="46"/>
    </row>
    <row r="690" spans="3:17" ht="25.5" customHeight="1" thickTop="1" thickBot="1" x14ac:dyDescent="0.3">
      <c r="C690" s="34"/>
      <c r="D690" s="35"/>
      <c r="E690" s="49"/>
      <c r="F690" s="49"/>
      <c r="G690" s="49"/>
      <c r="H690" s="49"/>
      <c r="I690" s="49"/>
      <c r="J690" s="49"/>
      <c r="K690" s="49"/>
      <c r="L690" s="49"/>
      <c r="M690" s="49"/>
      <c r="N690" s="49"/>
      <c r="O690" s="49"/>
      <c r="P690" s="49"/>
      <c r="Q690" s="46"/>
    </row>
    <row r="691" spans="3:17" ht="25.5" customHeight="1" thickTop="1" thickBot="1" x14ac:dyDescent="0.3">
      <c r="C691" s="34"/>
      <c r="D691" s="35"/>
      <c r="E691" s="49"/>
      <c r="F691" s="49"/>
      <c r="G691" s="49"/>
      <c r="H691" s="49"/>
      <c r="I691" s="49"/>
      <c r="J691" s="49"/>
      <c r="K691" s="49"/>
      <c r="L691" s="49"/>
      <c r="M691" s="49"/>
      <c r="N691" s="49"/>
      <c r="O691" s="49"/>
      <c r="P691" s="49"/>
      <c r="Q691" s="46"/>
    </row>
    <row r="692" spans="3:17" ht="25.5" customHeight="1" thickTop="1" thickBot="1" x14ac:dyDescent="0.3">
      <c r="C692" s="34"/>
      <c r="D692" s="35"/>
      <c r="E692" s="49"/>
      <c r="F692" s="49"/>
      <c r="G692" s="49"/>
      <c r="H692" s="49"/>
      <c r="I692" s="49"/>
      <c r="J692" s="49"/>
      <c r="K692" s="49"/>
      <c r="L692" s="49"/>
      <c r="M692" s="49"/>
      <c r="N692" s="49"/>
      <c r="O692" s="49"/>
      <c r="P692" s="49"/>
      <c r="Q692" s="46"/>
    </row>
    <row r="693" spans="3:17" ht="25.5" customHeight="1" thickTop="1" thickBot="1" x14ac:dyDescent="0.3">
      <c r="C693" s="34"/>
      <c r="D693" s="35"/>
      <c r="E693" s="49"/>
      <c r="F693" s="49"/>
      <c r="G693" s="49"/>
      <c r="H693" s="49"/>
      <c r="I693" s="49"/>
      <c r="J693" s="49"/>
      <c r="K693" s="49"/>
      <c r="L693" s="49"/>
      <c r="M693" s="49"/>
      <c r="N693" s="49"/>
      <c r="O693" s="49"/>
      <c r="P693" s="49"/>
      <c r="Q693" s="46"/>
    </row>
    <row r="694" spans="3:17" ht="25.5" customHeight="1" thickTop="1" thickBot="1" x14ac:dyDescent="0.3">
      <c r="C694" s="34"/>
      <c r="D694" s="35"/>
      <c r="E694" s="49"/>
      <c r="F694" s="49"/>
      <c r="G694" s="49"/>
      <c r="H694" s="49"/>
      <c r="I694" s="49"/>
      <c r="J694" s="49"/>
      <c r="K694" s="49"/>
      <c r="L694" s="49"/>
      <c r="M694" s="49"/>
      <c r="N694" s="49"/>
      <c r="O694" s="49"/>
      <c r="P694" s="49"/>
      <c r="Q694" s="46"/>
    </row>
    <row r="695" spans="3:17" ht="25.5" customHeight="1" thickTop="1" thickBot="1" x14ac:dyDescent="0.3">
      <c r="C695" s="34"/>
      <c r="D695" s="35"/>
      <c r="E695" s="49"/>
      <c r="F695" s="49"/>
      <c r="G695" s="49"/>
      <c r="H695" s="49"/>
      <c r="I695" s="49"/>
      <c r="J695" s="49"/>
      <c r="K695" s="49"/>
      <c r="L695" s="49"/>
      <c r="M695" s="49"/>
      <c r="N695" s="49"/>
      <c r="O695" s="49"/>
      <c r="P695" s="49"/>
      <c r="Q695" s="46"/>
    </row>
    <row r="696" spans="3:17" ht="25.5" customHeight="1" thickTop="1" thickBot="1" x14ac:dyDescent="0.3">
      <c r="C696" s="34"/>
      <c r="D696" s="35"/>
      <c r="E696" s="49"/>
      <c r="F696" s="49"/>
      <c r="G696" s="49"/>
      <c r="H696" s="49"/>
      <c r="I696" s="49"/>
      <c r="J696" s="49"/>
      <c r="K696" s="49"/>
      <c r="L696" s="49"/>
      <c r="M696" s="49"/>
      <c r="N696" s="49"/>
      <c r="O696" s="49"/>
      <c r="P696" s="49"/>
      <c r="Q696" s="46"/>
    </row>
    <row r="697" spans="3:17" ht="25.5" customHeight="1" thickTop="1" thickBot="1" x14ac:dyDescent="0.3">
      <c r="C697" s="34"/>
      <c r="D697" s="35"/>
      <c r="E697" s="49"/>
      <c r="F697" s="49"/>
      <c r="G697" s="49"/>
      <c r="H697" s="49"/>
      <c r="I697" s="49"/>
      <c r="J697" s="49"/>
      <c r="K697" s="49"/>
      <c r="L697" s="49"/>
      <c r="M697" s="49"/>
      <c r="N697" s="49"/>
      <c r="O697" s="49"/>
      <c r="P697" s="49"/>
      <c r="Q697" s="46"/>
    </row>
    <row r="698" spans="3:17" ht="25.5" customHeight="1" thickTop="1" thickBot="1" x14ac:dyDescent="0.3">
      <c r="C698" s="34"/>
      <c r="D698" s="35"/>
      <c r="E698" s="49"/>
      <c r="F698" s="49"/>
      <c r="G698" s="49"/>
      <c r="H698" s="49"/>
      <c r="I698" s="49"/>
      <c r="J698" s="49"/>
      <c r="K698" s="49"/>
      <c r="L698" s="49"/>
      <c r="M698" s="49"/>
      <c r="N698" s="49"/>
      <c r="O698" s="49"/>
      <c r="P698" s="49"/>
      <c r="Q698" s="46"/>
    </row>
    <row r="699" spans="3:17" ht="25.5" customHeight="1" thickTop="1" thickBot="1" x14ac:dyDescent="0.3">
      <c r="C699" s="34"/>
      <c r="D699" s="35"/>
      <c r="E699" s="49"/>
      <c r="F699" s="49"/>
      <c r="G699" s="49"/>
      <c r="H699" s="49"/>
      <c r="I699" s="49"/>
      <c r="J699" s="49"/>
      <c r="K699" s="49"/>
      <c r="L699" s="49"/>
      <c r="M699" s="49"/>
      <c r="N699" s="49"/>
      <c r="O699" s="49"/>
      <c r="P699" s="49"/>
      <c r="Q699" s="46"/>
    </row>
    <row r="700" spans="3:17" ht="25.5" customHeight="1" thickTop="1" thickBot="1" x14ac:dyDescent="0.3">
      <c r="C700" s="34"/>
      <c r="D700" s="35"/>
      <c r="E700" s="49"/>
      <c r="F700" s="49"/>
      <c r="G700" s="49"/>
      <c r="H700" s="49"/>
      <c r="I700" s="49"/>
      <c r="J700" s="49"/>
      <c r="K700" s="49"/>
      <c r="L700" s="49"/>
      <c r="M700" s="49"/>
      <c r="N700" s="49"/>
      <c r="O700" s="49"/>
      <c r="P700" s="49"/>
      <c r="Q700" s="46"/>
    </row>
    <row r="701" spans="3:17" ht="25.5" customHeight="1" thickTop="1" thickBot="1" x14ac:dyDescent="0.3">
      <c r="C701" s="34"/>
      <c r="D701" s="35"/>
      <c r="E701" s="49"/>
      <c r="F701" s="49"/>
      <c r="G701" s="49"/>
      <c r="H701" s="49"/>
      <c r="I701" s="49"/>
      <c r="J701" s="49"/>
      <c r="K701" s="49"/>
      <c r="L701" s="49"/>
      <c r="M701" s="49"/>
      <c r="N701" s="49"/>
      <c r="O701" s="49"/>
      <c r="P701" s="49"/>
      <c r="Q701" s="46"/>
    </row>
    <row r="702" spans="3:17" ht="25.5" customHeight="1" thickTop="1" thickBot="1" x14ac:dyDescent="0.3">
      <c r="C702" s="34"/>
      <c r="D702" s="35"/>
      <c r="E702" s="49"/>
      <c r="F702" s="49"/>
      <c r="G702" s="49"/>
      <c r="H702" s="49"/>
      <c r="I702" s="49"/>
      <c r="J702" s="49"/>
      <c r="K702" s="49"/>
      <c r="L702" s="49"/>
      <c r="M702" s="49"/>
      <c r="N702" s="49"/>
      <c r="O702" s="49"/>
      <c r="P702" s="49"/>
      <c r="Q702" s="46"/>
    </row>
    <row r="703" spans="3:17" ht="25.5" customHeight="1" thickTop="1" thickBot="1" x14ac:dyDescent="0.3">
      <c r="C703" s="34"/>
      <c r="D703" s="35"/>
      <c r="E703" s="49"/>
      <c r="F703" s="49"/>
      <c r="G703" s="49"/>
      <c r="H703" s="49"/>
      <c r="I703" s="49"/>
      <c r="J703" s="49"/>
      <c r="K703" s="49"/>
      <c r="L703" s="49"/>
      <c r="M703" s="49"/>
      <c r="N703" s="49"/>
      <c r="O703" s="49"/>
      <c r="P703" s="49"/>
      <c r="Q703" s="46"/>
    </row>
    <row r="704" spans="3:17" ht="25.5" customHeight="1" thickTop="1" thickBot="1" x14ac:dyDescent="0.3">
      <c r="C704" s="34"/>
      <c r="D704" s="35"/>
      <c r="E704" s="49"/>
      <c r="F704" s="49"/>
      <c r="G704" s="49"/>
      <c r="H704" s="49"/>
      <c r="I704" s="49"/>
      <c r="J704" s="49"/>
      <c r="K704" s="49"/>
      <c r="L704" s="49"/>
      <c r="M704" s="49"/>
      <c r="N704" s="49"/>
      <c r="O704" s="49"/>
      <c r="P704" s="49"/>
      <c r="Q704" s="46"/>
    </row>
    <row r="705" spans="3:17" ht="25.5" customHeight="1" thickTop="1" thickBot="1" x14ac:dyDescent="0.3">
      <c r="C705" s="34"/>
      <c r="D705" s="35"/>
      <c r="E705" s="49"/>
      <c r="F705" s="49"/>
      <c r="G705" s="49"/>
      <c r="H705" s="49"/>
      <c r="I705" s="49"/>
      <c r="J705" s="49"/>
      <c r="K705" s="49"/>
      <c r="L705" s="49"/>
      <c r="M705" s="49"/>
      <c r="N705" s="49"/>
      <c r="O705" s="49"/>
      <c r="P705" s="49"/>
      <c r="Q705" s="46"/>
    </row>
    <row r="706" spans="3:17" ht="25.5" customHeight="1" thickTop="1" thickBot="1" x14ac:dyDescent="0.3">
      <c r="C706" s="34"/>
      <c r="D706" s="35"/>
      <c r="E706" s="49"/>
      <c r="F706" s="49"/>
      <c r="G706" s="49"/>
      <c r="H706" s="49"/>
      <c r="I706" s="49"/>
      <c r="J706" s="49"/>
      <c r="K706" s="49"/>
      <c r="L706" s="49"/>
      <c r="M706" s="49"/>
      <c r="N706" s="49"/>
      <c r="O706" s="49"/>
      <c r="P706" s="49"/>
      <c r="Q706" s="46"/>
    </row>
    <row r="707" spans="3:17" ht="25.5" customHeight="1" thickTop="1" thickBot="1" x14ac:dyDescent="0.3">
      <c r="C707" s="34"/>
      <c r="D707" s="35"/>
      <c r="E707" s="49"/>
      <c r="F707" s="49"/>
      <c r="G707" s="49"/>
      <c r="H707" s="49"/>
      <c r="I707" s="49"/>
      <c r="J707" s="49"/>
      <c r="K707" s="49"/>
      <c r="L707" s="49"/>
      <c r="M707" s="49"/>
      <c r="N707" s="49"/>
      <c r="O707" s="49"/>
      <c r="P707" s="49"/>
      <c r="Q707" s="46"/>
    </row>
    <row r="708" spans="3:17" ht="25.5" customHeight="1" thickTop="1" thickBot="1" x14ac:dyDescent="0.3">
      <c r="C708" s="34"/>
      <c r="D708" s="35"/>
      <c r="E708" s="49"/>
      <c r="F708" s="49"/>
      <c r="G708" s="49"/>
      <c r="H708" s="49"/>
      <c r="I708" s="49"/>
      <c r="J708" s="49"/>
      <c r="K708" s="49"/>
      <c r="L708" s="49"/>
      <c r="M708" s="49"/>
      <c r="N708" s="49"/>
      <c r="O708" s="49"/>
      <c r="P708" s="49"/>
      <c r="Q708" s="46"/>
    </row>
    <row r="709" spans="3:17" ht="25.5" customHeight="1" thickTop="1" thickBot="1" x14ac:dyDescent="0.3">
      <c r="C709" s="34"/>
      <c r="D709" s="35"/>
      <c r="E709" s="49"/>
      <c r="F709" s="49"/>
      <c r="G709" s="49"/>
      <c r="H709" s="49"/>
      <c r="I709" s="49"/>
      <c r="J709" s="49"/>
      <c r="K709" s="49"/>
      <c r="L709" s="49"/>
      <c r="M709" s="49"/>
      <c r="N709" s="49"/>
      <c r="O709" s="49"/>
      <c r="P709" s="49"/>
      <c r="Q709" s="46"/>
    </row>
    <row r="710" spans="3:17" ht="25.5" customHeight="1" thickTop="1" thickBot="1" x14ac:dyDescent="0.3">
      <c r="C710" s="34"/>
      <c r="D710" s="35"/>
      <c r="E710" s="49"/>
      <c r="F710" s="49"/>
      <c r="G710" s="49"/>
      <c r="H710" s="49"/>
      <c r="I710" s="49"/>
      <c r="J710" s="49"/>
      <c r="K710" s="49"/>
      <c r="L710" s="49"/>
      <c r="M710" s="49"/>
      <c r="N710" s="49"/>
      <c r="O710" s="49"/>
      <c r="P710" s="49"/>
      <c r="Q710" s="46"/>
    </row>
    <row r="711" spans="3:17" ht="25.5" customHeight="1" thickTop="1" thickBot="1" x14ac:dyDescent="0.3">
      <c r="C711" s="34"/>
      <c r="D711" s="35"/>
      <c r="E711" s="49"/>
      <c r="F711" s="49"/>
      <c r="G711" s="49"/>
      <c r="H711" s="49"/>
      <c r="I711" s="49"/>
      <c r="J711" s="49"/>
      <c r="K711" s="49"/>
      <c r="L711" s="49"/>
      <c r="M711" s="49"/>
      <c r="N711" s="49"/>
      <c r="O711" s="49"/>
      <c r="P711" s="49"/>
      <c r="Q711" s="46"/>
    </row>
    <row r="712" spans="3:17" ht="25.5" customHeight="1" thickTop="1" thickBot="1" x14ac:dyDescent="0.3">
      <c r="C712" s="34"/>
      <c r="D712" s="35"/>
      <c r="E712" s="49"/>
      <c r="F712" s="49"/>
      <c r="G712" s="49"/>
      <c r="H712" s="49"/>
      <c r="I712" s="49"/>
      <c r="J712" s="49"/>
      <c r="K712" s="49"/>
      <c r="L712" s="49"/>
      <c r="M712" s="49"/>
      <c r="N712" s="49"/>
      <c r="O712" s="49"/>
      <c r="P712" s="49"/>
      <c r="Q712" s="46"/>
    </row>
    <row r="713" spans="3:17" ht="25.5" customHeight="1" thickTop="1" thickBot="1" x14ac:dyDescent="0.3">
      <c r="C713" s="34"/>
      <c r="D713" s="35"/>
      <c r="E713" s="49"/>
      <c r="F713" s="49"/>
      <c r="G713" s="49"/>
      <c r="H713" s="49"/>
      <c r="I713" s="49"/>
      <c r="J713" s="49"/>
      <c r="K713" s="49"/>
      <c r="L713" s="49"/>
      <c r="M713" s="49"/>
      <c r="N713" s="49"/>
      <c r="O713" s="49"/>
      <c r="P713" s="49"/>
      <c r="Q713" s="46"/>
    </row>
    <row r="714" spans="3:17" ht="25.5" customHeight="1" thickTop="1" thickBot="1" x14ac:dyDescent="0.3">
      <c r="C714" s="34"/>
      <c r="D714" s="35"/>
      <c r="E714" s="49"/>
      <c r="F714" s="49"/>
      <c r="G714" s="49"/>
      <c r="H714" s="49"/>
      <c r="I714" s="49"/>
      <c r="J714" s="49"/>
      <c r="K714" s="49"/>
      <c r="L714" s="49"/>
      <c r="M714" s="49"/>
      <c r="N714" s="49"/>
      <c r="O714" s="49"/>
      <c r="P714" s="49"/>
      <c r="Q714" s="46"/>
    </row>
    <row r="715" spans="3:17" ht="25.5" customHeight="1" thickTop="1" thickBot="1" x14ac:dyDescent="0.3">
      <c r="C715" s="34"/>
      <c r="D715" s="35"/>
      <c r="E715" s="49"/>
      <c r="F715" s="49"/>
      <c r="G715" s="49"/>
      <c r="H715" s="49"/>
      <c r="I715" s="49"/>
      <c r="J715" s="49"/>
      <c r="K715" s="49"/>
      <c r="L715" s="49"/>
      <c r="M715" s="49"/>
      <c r="N715" s="49"/>
      <c r="O715" s="49"/>
      <c r="P715" s="49"/>
      <c r="Q715" s="46"/>
    </row>
    <row r="716" spans="3:17" ht="25.5" customHeight="1" thickTop="1" thickBot="1" x14ac:dyDescent="0.3">
      <c r="C716" s="34"/>
      <c r="D716" s="35"/>
      <c r="E716" s="49"/>
      <c r="F716" s="49"/>
      <c r="G716" s="49"/>
      <c r="H716" s="49"/>
      <c r="I716" s="49"/>
      <c r="J716" s="49"/>
      <c r="K716" s="49"/>
      <c r="L716" s="49"/>
      <c r="M716" s="49"/>
      <c r="N716" s="49"/>
      <c r="O716" s="49"/>
      <c r="P716" s="49"/>
      <c r="Q716" s="46"/>
    </row>
    <row r="717" spans="3:17" ht="25.5" customHeight="1" thickTop="1" thickBot="1" x14ac:dyDescent="0.3">
      <c r="C717" s="34"/>
      <c r="D717" s="35"/>
      <c r="E717" s="49"/>
      <c r="F717" s="49"/>
      <c r="G717" s="49"/>
      <c r="H717" s="49"/>
      <c r="I717" s="49"/>
      <c r="J717" s="49"/>
      <c r="K717" s="49"/>
      <c r="L717" s="49"/>
      <c r="M717" s="49"/>
      <c r="N717" s="49"/>
      <c r="O717" s="49"/>
      <c r="P717" s="49"/>
      <c r="Q717" s="46"/>
    </row>
    <row r="718" spans="3:17" ht="25.5" customHeight="1" thickTop="1" thickBot="1" x14ac:dyDescent="0.3">
      <c r="C718" s="34"/>
      <c r="D718" s="35"/>
      <c r="E718" s="49"/>
      <c r="F718" s="49"/>
      <c r="G718" s="49"/>
      <c r="H718" s="49"/>
      <c r="I718" s="49"/>
      <c r="J718" s="49"/>
      <c r="K718" s="49"/>
      <c r="L718" s="49"/>
      <c r="M718" s="49"/>
      <c r="N718" s="49"/>
      <c r="O718" s="49"/>
      <c r="P718" s="49"/>
      <c r="Q718" s="46"/>
    </row>
    <row r="719" spans="3:17" ht="25.5" customHeight="1" thickTop="1" thickBot="1" x14ac:dyDescent="0.3">
      <c r="C719" s="34"/>
      <c r="D719" s="35"/>
      <c r="E719" s="49"/>
      <c r="F719" s="49"/>
      <c r="G719" s="49"/>
      <c r="H719" s="49"/>
      <c r="I719" s="49"/>
      <c r="J719" s="49"/>
      <c r="K719" s="49"/>
      <c r="L719" s="49"/>
      <c r="M719" s="49"/>
      <c r="N719" s="49"/>
      <c r="O719" s="49"/>
      <c r="P719" s="49"/>
      <c r="Q719" s="46"/>
    </row>
    <row r="720" spans="3:17" ht="25.5" customHeight="1" thickTop="1" thickBot="1" x14ac:dyDescent="0.3">
      <c r="C720" s="34"/>
      <c r="D720" s="35"/>
      <c r="E720" s="49"/>
      <c r="F720" s="49"/>
      <c r="G720" s="49"/>
      <c r="H720" s="49"/>
      <c r="I720" s="49"/>
      <c r="J720" s="49"/>
      <c r="K720" s="49"/>
      <c r="L720" s="49"/>
      <c r="M720" s="49"/>
      <c r="N720" s="49"/>
      <c r="O720" s="49"/>
      <c r="P720" s="49"/>
      <c r="Q720" s="46"/>
    </row>
    <row r="721" spans="3:17" ht="25.5" customHeight="1" thickTop="1" thickBot="1" x14ac:dyDescent="0.3">
      <c r="C721" s="34"/>
      <c r="D721" s="35"/>
      <c r="E721" s="49"/>
      <c r="F721" s="49"/>
      <c r="G721" s="49"/>
      <c r="H721" s="49"/>
      <c r="I721" s="49"/>
      <c r="J721" s="49"/>
      <c r="K721" s="49"/>
      <c r="L721" s="49"/>
      <c r="M721" s="49"/>
      <c r="N721" s="49"/>
      <c r="O721" s="49"/>
      <c r="P721" s="49"/>
      <c r="Q721" s="46"/>
    </row>
    <row r="722" spans="3:17" ht="25.5" customHeight="1" thickTop="1" thickBot="1" x14ac:dyDescent="0.3">
      <c r="C722" s="34"/>
      <c r="D722" s="35"/>
      <c r="E722" s="49"/>
      <c r="F722" s="49"/>
      <c r="G722" s="49"/>
      <c r="H722" s="49"/>
      <c r="I722" s="49"/>
      <c r="J722" s="49"/>
      <c r="K722" s="49"/>
      <c r="L722" s="49"/>
      <c r="M722" s="49"/>
      <c r="N722" s="49"/>
      <c r="O722" s="49"/>
      <c r="P722" s="49"/>
      <c r="Q722" s="46"/>
    </row>
    <row r="723" spans="3:17" ht="25.5" customHeight="1" thickTop="1" thickBot="1" x14ac:dyDescent="0.3">
      <c r="C723" s="34"/>
      <c r="D723" s="35"/>
      <c r="E723" s="49"/>
      <c r="F723" s="49"/>
      <c r="G723" s="49"/>
      <c r="H723" s="49"/>
      <c r="I723" s="49"/>
      <c r="J723" s="49"/>
      <c r="K723" s="49"/>
      <c r="L723" s="49"/>
      <c r="M723" s="49"/>
      <c r="N723" s="49"/>
      <c r="O723" s="49"/>
      <c r="P723" s="49"/>
      <c r="Q723" s="46"/>
    </row>
    <row r="724" spans="3:17" ht="25.5" customHeight="1" thickTop="1" thickBot="1" x14ac:dyDescent="0.3">
      <c r="C724" s="34"/>
      <c r="D724" s="35"/>
      <c r="E724" s="49"/>
      <c r="F724" s="49"/>
      <c r="G724" s="49"/>
      <c r="H724" s="49"/>
      <c r="I724" s="49"/>
      <c r="J724" s="49"/>
      <c r="K724" s="49"/>
      <c r="L724" s="49"/>
      <c r="M724" s="49"/>
      <c r="N724" s="49"/>
      <c r="O724" s="49"/>
      <c r="P724" s="49"/>
      <c r="Q724" s="46"/>
    </row>
    <row r="725" spans="3:17" ht="25.5" customHeight="1" thickTop="1" thickBot="1" x14ac:dyDescent="0.3">
      <c r="C725" s="34"/>
      <c r="D725" s="35"/>
      <c r="E725" s="49"/>
      <c r="F725" s="49"/>
      <c r="G725" s="49"/>
      <c r="H725" s="49"/>
      <c r="I725" s="49"/>
      <c r="J725" s="49"/>
      <c r="K725" s="49"/>
      <c r="L725" s="49"/>
      <c r="M725" s="49"/>
      <c r="N725" s="49"/>
      <c r="O725" s="49"/>
      <c r="P725" s="49"/>
      <c r="Q725" s="46"/>
    </row>
    <row r="726" spans="3:17" ht="25.5" customHeight="1" thickTop="1" thickBot="1" x14ac:dyDescent="0.3">
      <c r="C726" s="34"/>
      <c r="D726" s="35"/>
      <c r="E726" s="49"/>
      <c r="F726" s="49"/>
      <c r="G726" s="49"/>
      <c r="H726" s="49"/>
      <c r="I726" s="49"/>
      <c r="J726" s="49"/>
      <c r="K726" s="49"/>
      <c r="L726" s="49"/>
      <c r="M726" s="49"/>
      <c r="N726" s="49"/>
      <c r="O726" s="49"/>
      <c r="P726" s="49"/>
      <c r="Q726" s="46"/>
    </row>
    <row r="727" spans="3:17" ht="25.5" customHeight="1" thickTop="1" thickBot="1" x14ac:dyDescent="0.3">
      <c r="C727" s="34"/>
      <c r="D727" s="35"/>
      <c r="E727" s="49"/>
      <c r="F727" s="49"/>
      <c r="G727" s="49"/>
      <c r="H727" s="49"/>
      <c r="I727" s="49"/>
      <c r="J727" s="49"/>
      <c r="K727" s="49"/>
      <c r="L727" s="49"/>
      <c r="M727" s="49"/>
      <c r="N727" s="49"/>
      <c r="O727" s="49"/>
      <c r="P727" s="49"/>
      <c r="Q727" s="46"/>
    </row>
    <row r="728" spans="3:17" ht="25.5" customHeight="1" thickTop="1" thickBot="1" x14ac:dyDescent="0.3">
      <c r="C728" s="34"/>
      <c r="D728" s="35"/>
      <c r="E728" s="49"/>
      <c r="F728" s="49"/>
      <c r="G728" s="49"/>
      <c r="H728" s="49"/>
      <c r="I728" s="49"/>
      <c r="J728" s="49"/>
      <c r="K728" s="49"/>
      <c r="L728" s="49"/>
      <c r="M728" s="49"/>
      <c r="N728" s="49"/>
      <c r="O728" s="49"/>
      <c r="P728" s="49"/>
      <c r="Q728" s="46"/>
    </row>
    <row r="729" spans="3:17" ht="25.5" customHeight="1" thickTop="1" thickBot="1" x14ac:dyDescent="0.3">
      <c r="C729" s="34"/>
      <c r="D729" s="35"/>
      <c r="E729" s="49"/>
      <c r="F729" s="49"/>
      <c r="G729" s="49"/>
      <c r="H729" s="49"/>
      <c r="I729" s="49"/>
      <c r="J729" s="49"/>
      <c r="K729" s="49"/>
      <c r="L729" s="49"/>
      <c r="M729" s="49"/>
      <c r="N729" s="49"/>
      <c r="O729" s="49"/>
      <c r="P729" s="49"/>
      <c r="Q729" s="46"/>
    </row>
    <row r="730" spans="3:17" ht="25.5" customHeight="1" thickTop="1" thickBot="1" x14ac:dyDescent="0.3">
      <c r="C730" s="34"/>
      <c r="D730" s="35"/>
      <c r="E730" s="49"/>
      <c r="F730" s="49"/>
      <c r="G730" s="49"/>
      <c r="H730" s="49"/>
      <c r="I730" s="49"/>
      <c r="J730" s="49"/>
      <c r="K730" s="49"/>
      <c r="L730" s="49"/>
      <c r="M730" s="49"/>
      <c r="N730" s="49"/>
      <c r="O730" s="49"/>
      <c r="P730" s="49"/>
      <c r="Q730" s="46"/>
    </row>
    <row r="731" spans="3:17" ht="25.5" customHeight="1" thickTop="1" thickBot="1" x14ac:dyDescent="0.3">
      <c r="C731" s="34"/>
      <c r="D731" s="35"/>
      <c r="E731" s="49"/>
      <c r="F731" s="49"/>
      <c r="G731" s="49"/>
      <c r="H731" s="49"/>
      <c r="I731" s="49"/>
      <c r="J731" s="49"/>
      <c r="K731" s="49"/>
      <c r="L731" s="49"/>
      <c r="M731" s="49"/>
      <c r="N731" s="49"/>
      <c r="O731" s="49"/>
      <c r="P731" s="49"/>
      <c r="Q731" s="46"/>
    </row>
    <row r="732" spans="3:17" ht="25.5" customHeight="1" thickTop="1" thickBot="1" x14ac:dyDescent="0.3">
      <c r="C732" s="34"/>
      <c r="D732" s="35"/>
      <c r="E732" s="49"/>
      <c r="F732" s="49"/>
      <c r="G732" s="49"/>
      <c r="H732" s="49"/>
      <c r="I732" s="49"/>
      <c r="J732" s="49"/>
      <c r="K732" s="49"/>
      <c r="L732" s="49"/>
      <c r="M732" s="49"/>
      <c r="N732" s="49"/>
      <c r="O732" s="49"/>
      <c r="P732" s="49"/>
      <c r="Q732" s="46"/>
    </row>
    <row r="733" spans="3:17" ht="25.5" customHeight="1" thickTop="1" thickBot="1" x14ac:dyDescent="0.3">
      <c r="C733" s="34"/>
      <c r="D733" s="35"/>
      <c r="E733" s="49"/>
      <c r="F733" s="49"/>
      <c r="G733" s="49"/>
      <c r="H733" s="49"/>
      <c r="I733" s="49"/>
      <c r="J733" s="49"/>
      <c r="K733" s="49"/>
      <c r="L733" s="49"/>
      <c r="M733" s="49"/>
      <c r="N733" s="49"/>
      <c r="O733" s="49"/>
      <c r="P733" s="49"/>
      <c r="Q733" s="46"/>
    </row>
    <row r="734" spans="3:17" ht="25.5" customHeight="1" thickTop="1" thickBot="1" x14ac:dyDescent="0.3">
      <c r="C734" s="34"/>
      <c r="D734" s="35"/>
      <c r="E734" s="49"/>
      <c r="F734" s="49"/>
      <c r="G734" s="49"/>
      <c r="H734" s="49"/>
      <c r="I734" s="49"/>
      <c r="J734" s="49"/>
      <c r="K734" s="49"/>
      <c r="L734" s="49"/>
      <c r="M734" s="49"/>
      <c r="N734" s="49"/>
      <c r="O734" s="49"/>
      <c r="P734" s="49"/>
      <c r="Q734" s="46"/>
    </row>
    <row r="735" spans="3:17" ht="25.5" customHeight="1" thickTop="1" thickBot="1" x14ac:dyDescent="0.3">
      <c r="C735" s="34"/>
      <c r="D735" s="35"/>
      <c r="E735" s="49"/>
      <c r="F735" s="49"/>
      <c r="G735" s="49"/>
      <c r="H735" s="49"/>
      <c r="I735" s="49"/>
      <c r="J735" s="49"/>
      <c r="K735" s="49"/>
      <c r="L735" s="49"/>
      <c r="M735" s="49"/>
      <c r="N735" s="49"/>
      <c r="O735" s="49"/>
      <c r="P735" s="49"/>
      <c r="Q735" s="46"/>
    </row>
    <row r="736" spans="3:17" ht="25.5" customHeight="1" thickTop="1" thickBot="1" x14ac:dyDescent="0.3">
      <c r="C736" s="34"/>
      <c r="D736" s="35"/>
      <c r="E736" s="49"/>
      <c r="F736" s="49"/>
      <c r="G736" s="49"/>
      <c r="H736" s="49"/>
      <c r="I736" s="49"/>
      <c r="J736" s="49"/>
      <c r="K736" s="49"/>
      <c r="L736" s="49"/>
      <c r="M736" s="49"/>
      <c r="N736" s="49"/>
      <c r="O736" s="49"/>
      <c r="P736" s="49"/>
      <c r="Q736" s="46"/>
    </row>
    <row r="737" spans="3:17" ht="25.5" customHeight="1" thickTop="1" thickBot="1" x14ac:dyDescent="0.3">
      <c r="C737" s="34"/>
      <c r="D737" s="35"/>
      <c r="E737" s="49"/>
      <c r="F737" s="49"/>
      <c r="G737" s="49"/>
      <c r="H737" s="49"/>
      <c r="I737" s="49"/>
      <c r="J737" s="49"/>
      <c r="K737" s="49"/>
      <c r="L737" s="49"/>
      <c r="M737" s="49"/>
      <c r="N737" s="49"/>
      <c r="O737" s="49"/>
      <c r="P737" s="49"/>
      <c r="Q737" s="46"/>
    </row>
    <row r="738" spans="3:17" ht="25.5" customHeight="1" thickTop="1" thickBot="1" x14ac:dyDescent="0.3">
      <c r="C738" s="34"/>
      <c r="D738" s="35"/>
      <c r="E738" s="49"/>
      <c r="F738" s="49"/>
      <c r="G738" s="49"/>
      <c r="H738" s="49"/>
      <c r="I738" s="49"/>
      <c r="J738" s="49"/>
      <c r="K738" s="49"/>
      <c r="L738" s="49"/>
      <c r="M738" s="49"/>
      <c r="N738" s="49"/>
      <c r="O738" s="49"/>
      <c r="P738" s="49"/>
      <c r="Q738" s="46"/>
    </row>
    <row r="739" spans="3:17" ht="25.5" customHeight="1" thickTop="1" thickBot="1" x14ac:dyDescent="0.3">
      <c r="C739" s="34"/>
      <c r="D739" s="35"/>
      <c r="E739" s="49"/>
      <c r="F739" s="49"/>
      <c r="G739" s="49"/>
      <c r="H739" s="49"/>
      <c r="I739" s="49"/>
      <c r="J739" s="49"/>
      <c r="K739" s="49"/>
      <c r="L739" s="49"/>
      <c r="M739" s="49"/>
      <c r="N739" s="49"/>
      <c r="O739" s="49"/>
      <c r="P739" s="49"/>
      <c r="Q739" s="46"/>
    </row>
    <row r="740" spans="3:17" ht="25.5" customHeight="1" thickTop="1" thickBot="1" x14ac:dyDescent="0.3">
      <c r="C740" s="34"/>
      <c r="D740" s="35"/>
      <c r="E740" s="49"/>
      <c r="F740" s="49"/>
      <c r="G740" s="49"/>
      <c r="H740" s="49"/>
      <c r="I740" s="49"/>
      <c r="J740" s="49"/>
      <c r="K740" s="49"/>
      <c r="L740" s="49"/>
      <c r="M740" s="49"/>
      <c r="N740" s="49"/>
      <c r="O740" s="49"/>
      <c r="P740" s="49"/>
      <c r="Q740" s="46"/>
    </row>
    <row r="741" spans="3:17" ht="25.5" customHeight="1" thickTop="1" thickBot="1" x14ac:dyDescent="0.3">
      <c r="C741" s="34"/>
      <c r="D741" s="35"/>
      <c r="E741" s="49"/>
      <c r="F741" s="49"/>
      <c r="G741" s="49"/>
      <c r="H741" s="49"/>
      <c r="I741" s="49"/>
      <c r="J741" s="49"/>
      <c r="K741" s="49"/>
      <c r="L741" s="49"/>
      <c r="M741" s="49"/>
      <c r="N741" s="49"/>
      <c r="O741" s="49"/>
      <c r="P741" s="49"/>
      <c r="Q741" s="46"/>
    </row>
    <row r="742" spans="3:17" ht="25.5" customHeight="1" thickTop="1" thickBot="1" x14ac:dyDescent="0.3">
      <c r="C742" s="34"/>
      <c r="D742" s="35"/>
      <c r="E742" s="49"/>
      <c r="F742" s="49"/>
      <c r="G742" s="49"/>
      <c r="H742" s="49"/>
      <c r="I742" s="49"/>
      <c r="J742" s="49"/>
      <c r="K742" s="49"/>
      <c r="L742" s="49"/>
      <c r="M742" s="49"/>
      <c r="N742" s="49"/>
      <c r="O742" s="49"/>
      <c r="P742" s="49"/>
      <c r="Q742" s="46"/>
    </row>
    <row r="743" spans="3:17" ht="25.5" customHeight="1" thickTop="1" thickBot="1" x14ac:dyDescent="0.3">
      <c r="C743" s="34"/>
      <c r="D743" s="35"/>
      <c r="E743" s="49"/>
      <c r="F743" s="49"/>
      <c r="G743" s="49"/>
      <c r="H743" s="49"/>
      <c r="I743" s="49"/>
      <c r="J743" s="49"/>
      <c r="K743" s="49"/>
      <c r="L743" s="49"/>
      <c r="M743" s="49"/>
      <c r="N743" s="49"/>
      <c r="O743" s="49"/>
      <c r="P743" s="49"/>
      <c r="Q743" s="46"/>
    </row>
    <row r="744" spans="3:17" ht="25.5" customHeight="1" thickTop="1" thickBot="1" x14ac:dyDescent="0.3">
      <c r="C744" s="34"/>
      <c r="D744" s="35"/>
      <c r="E744" s="49"/>
      <c r="F744" s="49"/>
      <c r="G744" s="49"/>
      <c r="H744" s="49"/>
      <c r="I744" s="49"/>
      <c r="J744" s="49"/>
      <c r="K744" s="49"/>
      <c r="L744" s="49"/>
      <c r="M744" s="49"/>
      <c r="N744" s="49"/>
      <c r="O744" s="49"/>
      <c r="P744" s="49"/>
      <c r="Q744" s="46"/>
    </row>
    <row r="745" spans="3:17" ht="25.5" customHeight="1" thickTop="1" thickBot="1" x14ac:dyDescent="0.3">
      <c r="C745" s="34"/>
      <c r="D745" s="35"/>
      <c r="E745" s="49"/>
      <c r="F745" s="49"/>
      <c r="G745" s="49"/>
      <c r="H745" s="49"/>
      <c r="I745" s="49"/>
      <c r="J745" s="49"/>
      <c r="K745" s="49"/>
      <c r="L745" s="49"/>
      <c r="M745" s="49"/>
      <c r="N745" s="49"/>
      <c r="O745" s="49"/>
      <c r="P745" s="49"/>
      <c r="Q745" s="46"/>
    </row>
    <row r="746" spans="3:17" ht="25.5" customHeight="1" thickTop="1" thickBot="1" x14ac:dyDescent="0.3">
      <c r="C746" s="34"/>
      <c r="D746" s="35"/>
      <c r="E746" s="49"/>
      <c r="F746" s="49"/>
      <c r="G746" s="49"/>
      <c r="H746" s="49"/>
      <c r="I746" s="49"/>
      <c r="J746" s="49"/>
      <c r="K746" s="49"/>
      <c r="L746" s="49"/>
      <c r="M746" s="49"/>
      <c r="N746" s="49"/>
      <c r="O746" s="49"/>
      <c r="P746" s="49"/>
      <c r="Q746" s="46"/>
    </row>
    <row r="747" spans="3:17" ht="25.5" customHeight="1" thickTop="1" thickBot="1" x14ac:dyDescent="0.3">
      <c r="C747" s="34"/>
      <c r="D747" s="35"/>
      <c r="E747" s="49"/>
      <c r="F747" s="49"/>
      <c r="G747" s="49"/>
      <c r="H747" s="49"/>
      <c r="I747" s="49"/>
      <c r="J747" s="49"/>
      <c r="K747" s="49"/>
      <c r="L747" s="49"/>
      <c r="M747" s="49"/>
      <c r="N747" s="49"/>
      <c r="O747" s="49"/>
      <c r="P747" s="49"/>
      <c r="Q747" s="46"/>
    </row>
    <row r="748" spans="3:17" ht="25.5" customHeight="1" thickTop="1" thickBot="1" x14ac:dyDescent="0.3">
      <c r="C748" s="34"/>
      <c r="D748" s="35"/>
      <c r="E748" s="49"/>
      <c r="F748" s="49"/>
      <c r="G748" s="49"/>
      <c r="H748" s="49"/>
      <c r="I748" s="49"/>
      <c r="J748" s="49"/>
      <c r="K748" s="49"/>
      <c r="L748" s="49"/>
      <c r="M748" s="49"/>
      <c r="N748" s="49"/>
      <c r="O748" s="49"/>
      <c r="P748" s="49"/>
      <c r="Q748" s="46"/>
    </row>
    <row r="749" spans="3:17" ht="25.5" customHeight="1" thickTop="1" thickBot="1" x14ac:dyDescent="0.3">
      <c r="C749" s="34"/>
      <c r="D749" s="35"/>
      <c r="E749" s="49"/>
      <c r="F749" s="49"/>
      <c r="G749" s="49"/>
      <c r="H749" s="49"/>
      <c r="I749" s="49"/>
      <c r="J749" s="49"/>
      <c r="K749" s="49"/>
      <c r="L749" s="49"/>
      <c r="M749" s="49"/>
      <c r="N749" s="49"/>
      <c r="O749" s="49"/>
      <c r="P749" s="49"/>
      <c r="Q749" s="46"/>
    </row>
    <row r="750" spans="3:17" ht="25.5" customHeight="1" thickTop="1" thickBot="1" x14ac:dyDescent="0.3">
      <c r="C750" s="34"/>
      <c r="D750" s="35"/>
      <c r="E750" s="49"/>
      <c r="F750" s="49"/>
      <c r="G750" s="49"/>
      <c r="H750" s="49"/>
      <c r="I750" s="49"/>
      <c r="J750" s="49"/>
      <c r="K750" s="49"/>
      <c r="L750" s="49"/>
      <c r="M750" s="49"/>
      <c r="N750" s="49"/>
      <c r="O750" s="49"/>
      <c r="P750" s="49"/>
      <c r="Q750" s="46"/>
    </row>
    <row r="751" spans="3:17" ht="25.5" customHeight="1" thickTop="1" thickBot="1" x14ac:dyDescent="0.3">
      <c r="C751" s="34"/>
      <c r="D751" s="35"/>
      <c r="E751" s="49"/>
      <c r="F751" s="49"/>
      <c r="G751" s="49"/>
      <c r="H751" s="49"/>
      <c r="I751" s="49"/>
      <c r="J751" s="49"/>
      <c r="K751" s="49"/>
      <c r="L751" s="49"/>
      <c r="M751" s="49"/>
      <c r="N751" s="49"/>
      <c r="O751" s="49"/>
      <c r="P751" s="49"/>
      <c r="Q751" s="46"/>
    </row>
    <row r="752" spans="3:17" ht="25.5" customHeight="1" thickTop="1" thickBot="1" x14ac:dyDescent="0.3">
      <c r="C752" s="34"/>
      <c r="D752" s="35"/>
      <c r="E752" s="49"/>
      <c r="F752" s="49"/>
      <c r="G752" s="49"/>
      <c r="H752" s="49"/>
      <c r="I752" s="49"/>
      <c r="J752" s="49"/>
      <c r="K752" s="49"/>
      <c r="L752" s="49"/>
      <c r="M752" s="49"/>
      <c r="N752" s="49"/>
      <c r="O752" s="49"/>
      <c r="P752" s="49"/>
      <c r="Q752" s="46"/>
    </row>
    <row r="753" spans="3:17" ht="25.5" customHeight="1" thickTop="1" thickBot="1" x14ac:dyDescent="0.3">
      <c r="C753" s="34"/>
      <c r="D753" s="35"/>
      <c r="E753" s="49"/>
      <c r="F753" s="49"/>
      <c r="G753" s="49"/>
      <c r="H753" s="49"/>
      <c r="I753" s="49"/>
      <c r="J753" s="49"/>
      <c r="K753" s="49"/>
      <c r="L753" s="49"/>
      <c r="M753" s="49"/>
      <c r="N753" s="49"/>
      <c r="O753" s="49"/>
      <c r="P753" s="49"/>
      <c r="Q753" s="46"/>
    </row>
    <row r="754" spans="3:17" ht="25.5" customHeight="1" thickTop="1" thickBot="1" x14ac:dyDescent="0.3">
      <c r="C754" s="34"/>
      <c r="D754" s="35"/>
      <c r="E754" s="49"/>
      <c r="F754" s="49"/>
      <c r="G754" s="49"/>
      <c r="H754" s="49"/>
      <c r="I754" s="49"/>
      <c r="J754" s="49"/>
      <c r="K754" s="49"/>
      <c r="L754" s="49"/>
      <c r="M754" s="49"/>
      <c r="N754" s="49"/>
      <c r="O754" s="49"/>
      <c r="P754" s="49"/>
      <c r="Q754" s="46"/>
    </row>
    <row r="755" spans="3:17" ht="25.5" customHeight="1" thickTop="1" thickBot="1" x14ac:dyDescent="0.3">
      <c r="C755" s="34"/>
      <c r="D755" s="35"/>
      <c r="E755" s="49"/>
      <c r="F755" s="49"/>
      <c r="G755" s="49"/>
      <c r="H755" s="49"/>
      <c r="I755" s="49"/>
      <c r="J755" s="49"/>
      <c r="K755" s="49"/>
      <c r="L755" s="49"/>
      <c r="M755" s="49"/>
      <c r="N755" s="49"/>
      <c r="O755" s="49"/>
      <c r="P755" s="49"/>
      <c r="Q755" s="46"/>
    </row>
    <row r="756" spans="3:17" ht="25.5" customHeight="1" thickTop="1" thickBot="1" x14ac:dyDescent="0.3">
      <c r="C756" s="34"/>
      <c r="D756" s="35"/>
      <c r="E756" s="49"/>
      <c r="F756" s="49"/>
      <c r="G756" s="49"/>
      <c r="H756" s="49"/>
      <c r="I756" s="49"/>
      <c r="J756" s="49"/>
      <c r="K756" s="49"/>
      <c r="L756" s="49"/>
      <c r="M756" s="49"/>
      <c r="N756" s="49"/>
      <c r="O756" s="49"/>
      <c r="P756" s="49"/>
      <c r="Q756" s="46"/>
    </row>
    <row r="757" spans="3:17" ht="25.5" customHeight="1" thickTop="1" thickBot="1" x14ac:dyDescent="0.3">
      <c r="C757" s="34"/>
      <c r="D757" s="35"/>
      <c r="E757" s="49"/>
      <c r="F757" s="49"/>
      <c r="G757" s="49"/>
      <c r="H757" s="49"/>
      <c r="I757" s="49"/>
      <c r="J757" s="49"/>
      <c r="K757" s="49"/>
      <c r="L757" s="49"/>
      <c r="M757" s="49"/>
      <c r="N757" s="49"/>
      <c r="O757" s="49"/>
      <c r="P757" s="49"/>
      <c r="Q757" s="46"/>
    </row>
    <row r="758" spans="3:17" ht="25.5" customHeight="1" thickTop="1" thickBot="1" x14ac:dyDescent="0.3">
      <c r="C758" s="34"/>
      <c r="D758" s="35"/>
      <c r="E758" s="49"/>
      <c r="F758" s="49"/>
      <c r="G758" s="49"/>
      <c r="H758" s="49"/>
      <c r="I758" s="49"/>
      <c r="J758" s="49"/>
      <c r="K758" s="49"/>
      <c r="L758" s="49"/>
      <c r="M758" s="49"/>
      <c r="N758" s="49"/>
      <c r="O758" s="49"/>
      <c r="P758" s="49"/>
      <c r="Q758" s="46"/>
    </row>
    <row r="759" spans="3:17" ht="25.5" customHeight="1" thickTop="1" thickBot="1" x14ac:dyDescent="0.3">
      <c r="C759" s="34"/>
      <c r="D759" s="35"/>
      <c r="E759" s="49"/>
      <c r="F759" s="49"/>
      <c r="G759" s="49"/>
      <c r="H759" s="49"/>
      <c r="I759" s="49"/>
      <c r="J759" s="49"/>
      <c r="K759" s="49"/>
      <c r="L759" s="49"/>
      <c r="M759" s="49"/>
      <c r="N759" s="49"/>
      <c r="O759" s="49"/>
      <c r="P759" s="49"/>
      <c r="Q759" s="46"/>
    </row>
    <row r="760" spans="3:17" ht="25.5" customHeight="1" thickTop="1" thickBot="1" x14ac:dyDescent="0.3">
      <c r="C760" s="34"/>
      <c r="D760" s="35"/>
      <c r="E760" s="49"/>
      <c r="F760" s="49"/>
      <c r="G760" s="49"/>
      <c r="H760" s="49"/>
      <c r="I760" s="49"/>
      <c r="J760" s="49"/>
      <c r="K760" s="49"/>
      <c r="L760" s="49"/>
      <c r="M760" s="49"/>
      <c r="N760" s="49"/>
      <c r="O760" s="49"/>
      <c r="P760" s="49"/>
      <c r="Q760" s="46"/>
    </row>
    <row r="761" spans="3:17" ht="25.5" customHeight="1" thickTop="1" thickBot="1" x14ac:dyDescent="0.3">
      <c r="C761" s="34"/>
      <c r="D761" s="35"/>
      <c r="E761" s="49"/>
      <c r="F761" s="49"/>
      <c r="G761" s="49"/>
      <c r="H761" s="49"/>
      <c r="I761" s="49"/>
      <c r="J761" s="49"/>
      <c r="K761" s="49"/>
      <c r="L761" s="49"/>
      <c r="M761" s="49"/>
      <c r="N761" s="49"/>
      <c r="O761" s="49"/>
      <c r="P761" s="49"/>
      <c r="Q761" s="46"/>
    </row>
    <row r="762" spans="3:17" ht="25.5" customHeight="1" thickTop="1" thickBot="1" x14ac:dyDescent="0.3">
      <c r="C762" s="34"/>
      <c r="D762" s="35"/>
      <c r="E762" s="49"/>
      <c r="F762" s="49"/>
      <c r="G762" s="49"/>
      <c r="H762" s="49"/>
      <c r="I762" s="49"/>
      <c r="J762" s="49"/>
      <c r="K762" s="49"/>
      <c r="L762" s="49"/>
      <c r="M762" s="49"/>
      <c r="N762" s="49"/>
      <c r="O762" s="49"/>
      <c r="P762" s="49"/>
      <c r="Q762" s="46"/>
    </row>
    <row r="763" spans="3:17" ht="25.5" customHeight="1" thickTop="1" thickBot="1" x14ac:dyDescent="0.3">
      <c r="C763" s="34"/>
      <c r="D763" s="35"/>
      <c r="E763" s="49"/>
      <c r="F763" s="49"/>
      <c r="G763" s="49"/>
      <c r="H763" s="49"/>
      <c r="I763" s="49"/>
      <c r="J763" s="49"/>
      <c r="K763" s="49"/>
      <c r="L763" s="49"/>
      <c r="M763" s="49"/>
      <c r="N763" s="49"/>
      <c r="O763" s="49"/>
      <c r="P763" s="49"/>
      <c r="Q763" s="46"/>
    </row>
    <row r="764" spans="3:17" ht="25.5" customHeight="1" thickTop="1" thickBot="1" x14ac:dyDescent="0.3">
      <c r="C764" s="34"/>
      <c r="D764" s="35"/>
      <c r="E764" s="49"/>
      <c r="F764" s="49"/>
      <c r="G764" s="49"/>
      <c r="H764" s="49"/>
      <c r="I764" s="49"/>
      <c r="J764" s="49"/>
      <c r="K764" s="49"/>
      <c r="L764" s="49"/>
      <c r="M764" s="49"/>
      <c r="N764" s="49"/>
      <c r="O764" s="49"/>
      <c r="P764" s="49"/>
      <c r="Q764" s="46"/>
    </row>
    <row r="765" spans="3:17" ht="25.5" customHeight="1" thickTop="1" thickBot="1" x14ac:dyDescent="0.3">
      <c r="C765" s="34"/>
      <c r="D765" s="35"/>
      <c r="E765" s="49"/>
      <c r="F765" s="49"/>
      <c r="G765" s="49"/>
      <c r="H765" s="49"/>
      <c r="I765" s="49"/>
      <c r="J765" s="49"/>
      <c r="K765" s="49"/>
      <c r="L765" s="49"/>
      <c r="M765" s="49"/>
      <c r="N765" s="49"/>
      <c r="O765" s="49"/>
      <c r="P765" s="49"/>
      <c r="Q765" s="46"/>
    </row>
    <row r="766" spans="3:17" ht="25.5" customHeight="1" thickTop="1" thickBot="1" x14ac:dyDescent="0.3">
      <c r="C766" s="34"/>
      <c r="D766" s="35"/>
      <c r="E766" s="49"/>
      <c r="F766" s="49"/>
      <c r="G766" s="49"/>
      <c r="H766" s="49"/>
      <c r="I766" s="49"/>
      <c r="J766" s="49"/>
      <c r="K766" s="49"/>
      <c r="L766" s="49"/>
      <c r="M766" s="49"/>
      <c r="N766" s="49"/>
      <c r="O766" s="49"/>
      <c r="P766" s="49"/>
      <c r="Q766" s="46"/>
    </row>
    <row r="767" spans="3:17" ht="25.5" customHeight="1" thickTop="1" thickBot="1" x14ac:dyDescent="0.3">
      <c r="C767" s="34"/>
      <c r="D767" s="35"/>
      <c r="E767" s="49"/>
      <c r="F767" s="49"/>
      <c r="G767" s="49"/>
      <c r="H767" s="49"/>
      <c r="I767" s="49"/>
      <c r="J767" s="49"/>
      <c r="K767" s="49"/>
      <c r="L767" s="49"/>
      <c r="M767" s="49"/>
      <c r="N767" s="49"/>
      <c r="O767" s="49"/>
      <c r="P767" s="49"/>
      <c r="Q767" s="46"/>
    </row>
    <row r="768" spans="3:17" ht="25.5" customHeight="1" thickTop="1" thickBot="1" x14ac:dyDescent="0.3">
      <c r="C768" s="34"/>
      <c r="D768" s="35"/>
      <c r="E768" s="49"/>
      <c r="F768" s="49"/>
      <c r="G768" s="49"/>
      <c r="H768" s="49"/>
      <c r="I768" s="49"/>
      <c r="J768" s="49"/>
      <c r="K768" s="49"/>
      <c r="L768" s="49"/>
      <c r="M768" s="49"/>
      <c r="N768" s="49"/>
      <c r="O768" s="49"/>
      <c r="P768" s="49"/>
      <c r="Q768" s="46"/>
    </row>
    <row r="769" spans="3:17" ht="25.5" customHeight="1" thickTop="1" thickBot="1" x14ac:dyDescent="0.3">
      <c r="C769" s="34"/>
      <c r="D769" s="35"/>
      <c r="E769" s="49"/>
      <c r="F769" s="49"/>
      <c r="G769" s="49"/>
      <c r="H769" s="49"/>
      <c r="I769" s="49"/>
      <c r="J769" s="49"/>
      <c r="K769" s="49"/>
      <c r="L769" s="49"/>
      <c r="M769" s="49"/>
      <c r="N769" s="49"/>
      <c r="O769" s="49"/>
      <c r="P769" s="49"/>
      <c r="Q769" s="46"/>
    </row>
    <row r="770" spans="3:17" ht="25.5" customHeight="1" thickTop="1" thickBot="1" x14ac:dyDescent="0.3">
      <c r="C770" s="34"/>
      <c r="D770" s="35"/>
      <c r="E770" s="49"/>
      <c r="F770" s="49"/>
      <c r="G770" s="49"/>
      <c r="H770" s="49"/>
      <c r="I770" s="49"/>
      <c r="J770" s="49"/>
      <c r="K770" s="49"/>
      <c r="L770" s="49"/>
      <c r="M770" s="49"/>
      <c r="N770" s="49"/>
      <c r="O770" s="49"/>
      <c r="P770" s="49"/>
      <c r="Q770" s="46"/>
    </row>
    <row r="771" spans="3:17" ht="25.5" customHeight="1" thickTop="1" thickBot="1" x14ac:dyDescent="0.3">
      <c r="C771" s="34"/>
      <c r="D771" s="35"/>
      <c r="E771" s="49"/>
      <c r="F771" s="49"/>
      <c r="G771" s="49"/>
      <c r="H771" s="49"/>
      <c r="I771" s="49"/>
      <c r="J771" s="49"/>
      <c r="K771" s="49"/>
      <c r="L771" s="49"/>
      <c r="M771" s="49"/>
      <c r="N771" s="49"/>
      <c r="O771" s="49"/>
      <c r="P771" s="49"/>
      <c r="Q771" s="46"/>
    </row>
    <row r="772" spans="3:17" ht="25.5" customHeight="1" thickTop="1" thickBot="1" x14ac:dyDescent="0.3">
      <c r="C772" s="34"/>
      <c r="D772" s="35"/>
      <c r="E772" s="49"/>
      <c r="F772" s="49"/>
      <c r="G772" s="49"/>
      <c r="H772" s="49"/>
      <c r="I772" s="49"/>
      <c r="J772" s="49"/>
      <c r="K772" s="49"/>
      <c r="L772" s="49"/>
      <c r="M772" s="49"/>
      <c r="N772" s="49"/>
      <c r="O772" s="49"/>
      <c r="P772" s="49"/>
      <c r="Q772" s="46"/>
    </row>
    <row r="773" spans="3:17" ht="25.5" customHeight="1" thickTop="1" thickBot="1" x14ac:dyDescent="0.3">
      <c r="C773" s="34"/>
      <c r="D773" s="35"/>
      <c r="E773" s="49"/>
      <c r="F773" s="49"/>
      <c r="G773" s="49"/>
      <c r="H773" s="49"/>
      <c r="I773" s="49"/>
      <c r="J773" s="49"/>
      <c r="K773" s="49"/>
      <c r="L773" s="49"/>
      <c r="M773" s="49"/>
      <c r="N773" s="49"/>
      <c r="O773" s="49"/>
      <c r="P773" s="49"/>
      <c r="Q773" s="46"/>
    </row>
    <row r="774" spans="3:17" ht="25.5" customHeight="1" thickTop="1" thickBot="1" x14ac:dyDescent="0.3">
      <c r="C774" s="34"/>
      <c r="D774" s="35"/>
      <c r="E774" s="49"/>
      <c r="F774" s="49"/>
      <c r="G774" s="49"/>
      <c r="H774" s="49"/>
      <c r="I774" s="49"/>
      <c r="J774" s="49"/>
      <c r="K774" s="49"/>
      <c r="L774" s="49"/>
      <c r="M774" s="49"/>
      <c r="N774" s="49"/>
      <c r="O774" s="49"/>
      <c r="P774" s="49"/>
      <c r="Q774" s="46"/>
    </row>
    <row r="775" spans="3:17" ht="25.5" customHeight="1" thickTop="1" thickBot="1" x14ac:dyDescent="0.3">
      <c r="C775" s="34"/>
      <c r="D775" s="35"/>
      <c r="E775" s="49"/>
      <c r="F775" s="49"/>
      <c r="G775" s="49"/>
      <c r="H775" s="49"/>
      <c r="I775" s="49"/>
      <c r="J775" s="49"/>
      <c r="K775" s="49"/>
      <c r="L775" s="49"/>
      <c r="M775" s="49"/>
      <c r="N775" s="49"/>
      <c r="O775" s="49"/>
      <c r="P775" s="49"/>
      <c r="Q775" s="46"/>
    </row>
    <row r="776" spans="3:17" ht="25.5" customHeight="1" thickTop="1" thickBot="1" x14ac:dyDescent="0.3">
      <c r="C776" s="34"/>
      <c r="D776" s="35"/>
      <c r="E776" s="49"/>
      <c r="F776" s="49"/>
      <c r="G776" s="49"/>
      <c r="H776" s="49"/>
      <c r="I776" s="49"/>
      <c r="J776" s="49"/>
      <c r="K776" s="49"/>
      <c r="L776" s="49"/>
      <c r="M776" s="49"/>
      <c r="N776" s="49"/>
      <c r="O776" s="49"/>
      <c r="P776" s="49"/>
      <c r="Q776" s="46"/>
    </row>
    <row r="777" spans="3:17" ht="25.5" customHeight="1" thickTop="1" thickBot="1" x14ac:dyDescent="0.3">
      <c r="C777" s="34"/>
      <c r="D777" s="35"/>
      <c r="E777" s="49"/>
      <c r="F777" s="49"/>
      <c r="G777" s="49"/>
      <c r="H777" s="49"/>
      <c r="I777" s="49"/>
      <c r="J777" s="49"/>
      <c r="K777" s="49"/>
      <c r="L777" s="49"/>
      <c r="M777" s="49"/>
      <c r="N777" s="49"/>
      <c r="O777" s="49"/>
      <c r="P777" s="49"/>
      <c r="Q777" s="46"/>
    </row>
    <row r="778" spans="3:17" ht="25.5" customHeight="1" thickTop="1" thickBot="1" x14ac:dyDescent="0.3">
      <c r="C778" s="34"/>
      <c r="D778" s="35"/>
      <c r="E778" s="49"/>
      <c r="F778" s="49"/>
      <c r="G778" s="49"/>
      <c r="H778" s="49"/>
      <c r="I778" s="49"/>
      <c r="J778" s="49"/>
      <c r="K778" s="49"/>
      <c r="L778" s="49"/>
      <c r="M778" s="49"/>
      <c r="N778" s="49"/>
      <c r="O778" s="49"/>
      <c r="P778" s="49"/>
      <c r="Q778" s="46"/>
    </row>
    <row r="779" spans="3:17" ht="25.5" customHeight="1" thickTop="1" thickBot="1" x14ac:dyDescent="0.3">
      <c r="C779" s="34"/>
      <c r="D779" s="35"/>
      <c r="E779" s="49"/>
      <c r="F779" s="49"/>
      <c r="G779" s="49"/>
      <c r="H779" s="49"/>
      <c r="I779" s="49"/>
      <c r="J779" s="49"/>
      <c r="K779" s="49"/>
      <c r="L779" s="49"/>
      <c r="M779" s="49"/>
      <c r="N779" s="49"/>
      <c r="O779" s="49"/>
      <c r="P779" s="49"/>
      <c r="Q779" s="46"/>
    </row>
    <row r="780" spans="3:17" ht="25.5" customHeight="1" thickTop="1" thickBot="1" x14ac:dyDescent="0.3">
      <c r="C780" s="34"/>
      <c r="D780" s="35"/>
      <c r="E780" s="49"/>
      <c r="F780" s="49"/>
      <c r="G780" s="49"/>
      <c r="H780" s="49"/>
      <c r="I780" s="49"/>
      <c r="J780" s="49"/>
      <c r="K780" s="49"/>
      <c r="L780" s="49"/>
      <c r="M780" s="49"/>
      <c r="N780" s="49"/>
      <c r="O780" s="49"/>
      <c r="P780" s="49"/>
      <c r="Q780" s="46"/>
    </row>
    <row r="781" spans="3:17" ht="25.5" customHeight="1" thickTop="1" thickBot="1" x14ac:dyDescent="0.3">
      <c r="C781" s="34"/>
      <c r="D781" s="35"/>
      <c r="E781" s="49"/>
      <c r="F781" s="49"/>
      <c r="G781" s="49"/>
      <c r="H781" s="49"/>
      <c r="I781" s="49"/>
      <c r="J781" s="49"/>
      <c r="K781" s="49"/>
      <c r="L781" s="49"/>
      <c r="M781" s="49"/>
      <c r="N781" s="49"/>
      <c r="O781" s="49"/>
      <c r="P781" s="49"/>
      <c r="Q781" s="46"/>
    </row>
    <row r="782" spans="3:17" ht="25.5" customHeight="1" thickTop="1" thickBot="1" x14ac:dyDescent="0.3">
      <c r="C782" s="34"/>
      <c r="D782" s="35"/>
      <c r="E782" s="49"/>
      <c r="F782" s="49"/>
      <c r="G782" s="49"/>
      <c r="H782" s="49"/>
      <c r="I782" s="49"/>
      <c r="J782" s="49"/>
      <c r="K782" s="49"/>
      <c r="L782" s="49"/>
      <c r="M782" s="49"/>
      <c r="N782" s="49"/>
      <c r="O782" s="49"/>
      <c r="P782" s="49"/>
      <c r="Q782" s="46"/>
    </row>
    <row r="783" spans="3:17" ht="25.5" customHeight="1" thickTop="1" thickBot="1" x14ac:dyDescent="0.3">
      <c r="C783" s="34"/>
      <c r="D783" s="35"/>
      <c r="E783" s="49"/>
      <c r="F783" s="49"/>
      <c r="G783" s="49"/>
      <c r="H783" s="49"/>
      <c r="I783" s="49"/>
      <c r="J783" s="49"/>
      <c r="K783" s="49"/>
      <c r="L783" s="49"/>
      <c r="M783" s="49"/>
      <c r="N783" s="49"/>
      <c r="O783" s="49"/>
      <c r="P783" s="49"/>
      <c r="Q783" s="46"/>
    </row>
    <row r="784" spans="3:17" ht="25.5" customHeight="1" thickTop="1" thickBot="1" x14ac:dyDescent="0.3">
      <c r="C784" s="34"/>
      <c r="D784" s="35"/>
      <c r="E784" s="49"/>
      <c r="F784" s="49"/>
      <c r="G784" s="49"/>
      <c r="H784" s="49"/>
      <c r="I784" s="49"/>
      <c r="J784" s="49"/>
      <c r="K784" s="49"/>
      <c r="L784" s="49"/>
      <c r="M784" s="49"/>
      <c r="N784" s="49"/>
      <c r="O784" s="49"/>
      <c r="P784" s="49"/>
      <c r="Q784" s="46"/>
    </row>
    <row r="785" spans="3:17" ht="25.5" customHeight="1" thickTop="1" thickBot="1" x14ac:dyDescent="0.3">
      <c r="C785" s="34"/>
      <c r="D785" s="35"/>
      <c r="E785" s="49"/>
      <c r="F785" s="49"/>
      <c r="G785" s="49"/>
      <c r="H785" s="49"/>
      <c r="I785" s="49"/>
      <c r="J785" s="49"/>
      <c r="K785" s="49"/>
      <c r="L785" s="49"/>
      <c r="M785" s="49"/>
      <c r="N785" s="49"/>
      <c r="O785" s="49"/>
      <c r="P785" s="49"/>
      <c r="Q785" s="46"/>
    </row>
    <row r="786" spans="3:17" ht="25.5" customHeight="1" thickTop="1" thickBot="1" x14ac:dyDescent="0.3">
      <c r="C786" s="34"/>
      <c r="D786" s="35"/>
      <c r="E786" s="49"/>
      <c r="F786" s="49"/>
      <c r="G786" s="49"/>
      <c r="H786" s="49"/>
      <c r="I786" s="49"/>
      <c r="J786" s="49"/>
      <c r="K786" s="49"/>
      <c r="L786" s="49"/>
      <c r="M786" s="49"/>
      <c r="N786" s="49"/>
      <c r="O786" s="49"/>
      <c r="P786" s="49"/>
      <c r="Q786" s="46"/>
    </row>
    <row r="787" spans="3:17" ht="25.5" customHeight="1" thickTop="1" thickBot="1" x14ac:dyDescent="0.3">
      <c r="C787" s="34"/>
      <c r="D787" s="35"/>
      <c r="E787" s="49"/>
      <c r="F787" s="49"/>
      <c r="G787" s="49"/>
      <c r="H787" s="49"/>
      <c r="I787" s="49"/>
      <c r="J787" s="49"/>
      <c r="K787" s="49"/>
      <c r="L787" s="49"/>
      <c r="M787" s="49"/>
      <c r="N787" s="49"/>
      <c r="O787" s="49"/>
      <c r="P787" s="49"/>
      <c r="Q787" s="46"/>
    </row>
    <row r="788" spans="3:17" ht="25.5" customHeight="1" thickTop="1" thickBot="1" x14ac:dyDescent="0.3">
      <c r="C788" s="34"/>
      <c r="D788" s="35"/>
      <c r="E788" s="49"/>
      <c r="F788" s="49"/>
      <c r="G788" s="49"/>
      <c r="H788" s="49"/>
      <c r="I788" s="49"/>
      <c r="J788" s="49"/>
      <c r="K788" s="49"/>
      <c r="L788" s="49"/>
      <c r="M788" s="49"/>
      <c r="N788" s="49"/>
      <c r="O788" s="49"/>
      <c r="P788" s="49"/>
      <c r="Q788" s="46"/>
    </row>
    <row r="789" spans="3:17" ht="25.5" customHeight="1" thickTop="1" thickBot="1" x14ac:dyDescent="0.3">
      <c r="C789" s="34"/>
      <c r="D789" s="35"/>
      <c r="E789" s="49"/>
      <c r="F789" s="49"/>
      <c r="G789" s="49"/>
      <c r="H789" s="49"/>
      <c r="I789" s="49"/>
      <c r="J789" s="49"/>
      <c r="K789" s="49"/>
      <c r="L789" s="49"/>
      <c r="M789" s="49"/>
      <c r="N789" s="49"/>
      <c r="O789" s="49"/>
      <c r="P789" s="49"/>
      <c r="Q789" s="46"/>
    </row>
    <row r="790" spans="3:17" ht="25.5" customHeight="1" thickTop="1" thickBot="1" x14ac:dyDescent="0.3">
      <c r="C790" s="34"/>
      <c r="D790" s="35"/>
      <c r="E790" s="49"/>
      <c r="F790" s="49"/>
      <c r="G790" s="49"/>
      <c r="H790" s="49"/>
      <c r="I790" s="49"/>
      <c r="J790" s="49"/>
      <c r="K790" s="49"/>
      <c r="L790" s="49"/>
      <c r="M790" s="49"/>
      <c r="N790" s="49"/>
      <c r="O790" s="49"/>
      <c r="P790" s="49"/>
      <c r="Q790" s="46"/>
    </row>
    <row r="791" spans="3:17" ht="25.5" customHeight="1" thickTop="1" thickBot="1" x14ac:dyDescent="0.3">
      <c r="C791" s="34"/>
      <c r="D791" s="35"/>
      <c r="E791" s="49"/>
      <c r="F791" s="49"/>
      <c r="G791" s="49"/>
      <c r="H791" s="49"/>
      <c r="I791" s="49"/>
      <c r="J791" s="49"/>
      <c r="K791" s="49"/>
      <c r="L791" s="49"/>
      <c r="M791" s="49"/>
      <c r="N791" s="49"/>
      <c r="O791" s="49"/>
      <c r="P791" s="49"/>
      <c r="Q791" s="46"/>
    </row>
    <row r="792" spans="3:17" ht="25.5" customHeight="1" thickTop="1" thickBot="1" x14ac:dyDescent="0.3">
      <c r="C792" s="34"/>
      <c r="D792" s="35"/>
      <c r="E792" s="49"/>
      <c r="F792" s="49"/>
      <c r="G792" s="49"/>
      <c r="H792" s="49"/>
      <c r="I792" s="49"/>
      <c r="J792" s="49"/>
      <c r="K792" s="49"/>
      <c r="L792" s="49"/>
      <c r="M792" s="49"/>
      <c r="N792" s="49"/>
      <c r="O792" s="49"/>
      <c r="P792" s="49"/>
      <c r="Q792" s="46"/>
    </row>
    <row r="793" spans="3:17" ht="25.5" customHeight="1" thickTop="1" thickBot="1" x14ac:dyDescent="0.3">
      <c r="C793" s="34"/>
      <c r="D793" s="35"/>
      <c r="E793" s="49"/>
      <c r="F793" s="49"/>
      <c r="G793" s="49"/>
      <c r="H793" s="49"/>
      <c r="I793" s="49"/>
      <c r="J793" s="49"/>
      <c r="K793" s="49"/>
      <c r="L793" s="49"/>
      <c r="M793" s="49"/>
      <c r="N793" s="49"/>
      <c r="O793" s="49"/>
      <c r="P793" s="49"/>
      <c r="Q793" s="46"/>
    </row>
    <row r="794" spans="3:17" ht="25.5" customHeight="1" thickTop="1" thickBot="1" x14ac:dyDescent="0.3">
      <c r="C794" s="34"/>
      <c r="D794" s="35"/>
      <c r="E794" s="49"/>
      <c r="F794" s="49"/>
      <c r="G794" s="49"/>
      <c r="H794" s="49"/>
      <c r="I794" s="49"/>
      <c r="J794" s="49"/>
      <c r="K794" s="49"/>
      <c r="L794" s="49"/>
      <c r="M794" s="49"/>
      <c r="N794" s="49"/>
      <c r="O794" s="49"/>
      <c r="P794" s="49"/>
      <c r="Q794" s="46"/>
    </row>
    <row r="795" spans="3:17" ht="25.5" customHeight="1" thickTop="1" thickBot="1" x14ac:dyDescent="0.3">
      <c r="C795" s="34"/>
      <c r="D795" s="35"/>
      <c r="E795" s="49"/>
      <c r="F795" s="49"/>
      <c r="G795" s="49"/>
      <c r="H795" s="49"/>
      <c r="I795" s="49"/>
      <c r="J795" s="49"/>
      <c r="K795" s="49"/>
      <c r="L795" s="49"/>
      <c r="M795" s="49"/>
      <c r="N795" s="49"/>
      <c r="O795" s="49"/>
      <c r="P795" s="49"/>
      <c r="Q795" s="46"/>
    </row>
    <row r="796" spans="3:17" ht="25.5" customHeight="1" thickTop="1" thickBot="1" x14ac:dyDescent="0.3">
      <c r="C796" s="34"/>
      <c r="D796" s="35"/>
      <c r="E796" s="49"/>
      <c r="F796" s="49"/>
      <c r="G796" s="49"/>
      <c r="H796" s="49"/>
      <c r="I796" s="49"/>
      <c r="J796" s="49"/>
      <c r="K796" s="49"/>
      <c r="L796" s="49"/>
      <c r="M796" s="49"/>
      <c r="N796" s="49"/>
      <c r="O796" s="49"/>
      <c r="P796" s="49"/>
      <c r="Q796" s="46"/>
    </row>
    <row r="797" spans="3:17" ht="25.5" customHeight="1" thickTop="1" thickBot="1" x14ac:dyDescent="0.3">
      <c r="C797" s="34"/>
      <c r="D797" s="35"/>
      <c r="E797" s="49"/>
      <c r="F797" s="49"/>
      <c r="G797" s="49"/>
      <c r="H797" s="49"/>
      <c r="I797" s="49"/>
      <c r="J797" s="49"/>
      <c r="K797" s="49"/>
      <c r="L797" s="49"/>
      <c r="M797" s="49"/>
      <c r="N797" s="49"/>
      <c r="O797" s="49"/>
      <c r="P797" s="49"/>
      <c r="Q797" s="46"/>
    </row>
    <row r="798" spans="3:17" ht="25.5" customHeight="1" thickTop="1" thickBot="1" x14ac:dyDescent="0.3">
      <c r="C798" s="34"/>
      <c r="D798" s="35"/>
      <c r="E798" s="49"/>
      <c r="F798" s="49"/>
      <c r="G798" s="49"/>
      <c r="H798" s="49"/>
      <c r="I798" s="49"/>
      <c r="J798" s="49"/>
      <c r="K798" s="49"/>
      <c r="L798" s="49"/>
      <c r="M798" s="49"/>
      <c r="N798" s="49"/>
      <c r="O798" s="49"/>
      <c r="P798" s="49"/>
      <c r="Q798" s="46"/>
    </row>
    <row r="799" spans="3:17" ht="25.5" customHeight="1" thickTop="1" thickBot="1" x14ac:dyDescent="0.3">
      <c r="C799" s="34"/>
      <c r="D799" s="35"/>
      <c r="E799" s="49"/>
      <c r="F799" s="49"/>
      <c r="G799" s="49"/>
      <c r="H799" s="49"/>
      <c r="I799" s="49"/>
      <c r="J799" s="49"/>
      <c r="K799" s="49"/>
      <c r="L799" s="49"/>
      <c r="M799" s="49"/>
      <c r="N799" s="49"/>
      <c r="O799" s="49"/>
      <c r="P799" s="49"/>
      <c r="Q799" s="46"/>
    </row>
    <row r="800" spans="3:17" ht="25.5" customHeight="1" thickTop="1" thickBot="1" x14ac:dyDescent="0.3">
      <c r="C800" s="34"/>
      <c r="D800" s="35"/>
      <c r="E800" s="49"/>
      <c r="F800" s="49"/>
      <c r="G800" s="49"/>
      <c r="H800" s="49"/>
      <c r="I800" s="49"/>
      <c r="J800" s="49"/>
      <c r="K800" s="49"/>
      <c r="L800" s="49"/>
      <c r="M800" s="49"/>
      <c r="N800" s="49"/>
      <c r="O800" s="49"/>
      <c r="P800" s="49"/>
      <c r="Q800" s="46"/>
    </row>
    <row r="801" spans="3:17" ht="25.5" customHeight="1" thickTop="1" thickBot="1" x14ac:dyDescent="0.3">
      <c r="C801" s="34"/>
      <c r="D801" s="35"/>
      <c r="E801" s="49"/>
      <c r="F801" s="49"/>
      <c r="G801" s="49"/>
      <c r="H801" s="49"/>
      <c r="I801" s="49"/>
      <c r="J801" s="49"/>
      <c r="K801" s="49"/>
      <c r="L801" s="49"/>
      <c r="M801" s="49"/>
      <c r="N801" s="49"/>
      <c r="O801" s="49"/>
      <c r="P801" s="49"/>
      <c r="Q801" s="46"/>
    </row>
    <row r="802" spans="3:17" ht="25.5" customHeight="1" thickTop="1" thickBot="1" x14ac:dyDescent="0.3">
      <c r="C802" s="34"/>
      <c r="D802" s="35"/>
      <c r="E802" s="49"/>
      <c r="F802" s="49"/>
      <c r="G802" s="49"/>
      <c r="H802" s="49"/>
      <c r="I802" s="49"/>
      <c r="J802" s="49"/>
      <c r="K802" s="49"/>
      <c r="L802" s="49"/>
      <c r="M802" s="49"/>
      <c r="N802" s="49"/>
      <c r="O802" s="49"/>
      <c r="P802" s="49"/>
      <c r="Q802" s="46"/>
    </row>
    <row r="803" spans="3:17" ht="25.5" customHeight="1" thickTop="1" thickBot="1" x14ac:dyDescent="0.3">
      <c r="C803" s="34"/>
      <c r="D803" s="35"/>
      <c r="E803" s="49"/>
      <c r="F803" s="49"/>
      <c r="G803" s="49"/>
      <c r="H803" s="49"/>
      <c r="I803" s="49"/>
      <c r="J803" s="49"/>
      <c r="K803" s="49"/>
      <c r="L803" s="49"/>
      <c r="M803" s="49"/>
      <c r="N803" s="49"/>
      <c r="O803" s="49"/>
      <c r="P803" s="49"/>
      <c r="Q803" s="46"/>
    </row>
    <row r="804" spans="3:17" ht="25.5" customHeight="1" thickTop="1" thickBot="1" x14ac:dyDescent="0.3">
      <c r="C804" s="34"/>
      <c r="D804" s="35"/>
      <c r="E804" s="49"/>
      <c r="F804" s="49"/>
      <c r="G804" s="49"/>
      <c r="H804" s="49"/>
      <c r="I804" s="49"/>
      <c r="J804" s="49"/>
      <c r="K804" s="49"/>
      <c r="L804" s="49"/>
      <c r="M804" s="49"/>
      <c r="N804" s="49"/>
      <c r="O804" s="49"/>
      <c r="P804" s="49"/>
      <c r="Q804" s="46"/>
    </row>
    <row r="805" spans="3:17" ht="25.5" customHeight="1" thickTop="1" thickBot="1" x14ac:dyDescent="0.3">
      <c r="C805" s="34"/>
      <c r="D805" s="35"/>
      <c r="E805" s="49"/>
      <c r="F805" s="49"/>
      <c r="G805" s="49"/>
      <c r="H805" s="49"/>
      <c r="I805" s="49"/>
      <c r="J805" s="49"/>
      <c r="K805" s="49"/>
      <c r="L805" s="49"/>
      <c r="M805" s="49"/>
      <c r="N805" s="49"/>
      <c r="O805" s="49"/>
      <c r="P805" s="49"/>
      <c r="Q805" s="46"/>
    </row>
    <row r="806" spans="3:17" ht="25.5" customHeight="1" thickTop="1" thickBot="1" x14ac:dyDescent="0.3">
      <c r="C806" s="34"/>
      <c r="D806" s="35"/>
      <c r="E806" s="49"/>
      <c r="F806" s="49"/>
      <c r="G806" s="49"/>
      <c r="H806" s="49"/>
      <c r="I806" s="49"/>
      <c r="J806" s="49"/>
      <c r="K806" s="49"/>
      <c r="L806" s="49"/>
      <c r="M806" s="49"/>
      <c r="N806" s="49"/>
      <c r="O806" s="49"/>
      <c r="P806" s="49"/>
      <c r="Q806" s="46"/>
    </row>
    <row r="807" spans="3:17" ht="25.5" customHeight="1" thickTop="1" thickBot="1" x14ac:dyDescent="0.3">
      <c r="C807" s="34"/>
      <c r="D807" s="35"/>
      <c r="E807" s="49"/>
      <c r="F807" s="49"/>
      <c r="G807" s="49"/>
      <c r="H807" s="49"/>
      <c r="I807" s="49"/>
      <c r="J807" s="49"/>
      <c r="K807" s="49"/>
      <c r="L807" s="49"/>
      <c r="M807" s="49"/>
      <c r="N807" s="49"/>
      <c r="O807" s="49"/>
      <c r="P807" s="49"/>
      <c r="Q807" s="46"/>
    </row>
    <row r="808" spans="3:17" ht="25.5" customHeight="1" thickTop="1" thickBot="1" x14ac:dyDescent="0.3">
      <c r="C808" s="34"/>
      <c r="D808" s="35"/>
      <c r="E808" s="49"/>
      <c r="F808" s="49"/>
      <c r="G808" s="49"/>
      <c r="H808" s="49"/>
      <c r="I808" s="49"/>
      <c r="J808" s="49"/>
      <c r="K808" s="49"/>
      <c r="L808" s="49"/>
      <c r="M808" s="49"/>
      <c r="N808" s="49"/>
      <c r="O808" s="49"/>
      <c r="P808" s="49"/>
      <c r="Q808" s="46"/>
    </row>
    <row r="809" spans="3:17" ht="25.5" customHeight="1" thickTop="1" thickBot="1" x14ac:dyDescent="0.3">
      <c r="C809" s="34"/>
      <c r="D809" s="35"/>
      <c r="E809" s="49"/>
      <c r="F809" s="49"/>
      <c r="G809" s="49"/>
      <c r="H809" s="49"/>
      <c r="I809" s="49"/>
      <c r="J809" s="49"/>
      <c r="K809" s="49"/>
      <c r="L809" s="49"/>
      <c r="M809" s="49"/>
      <c r="N809" s="49"/>
      <c r="O809" s="49"/>
      <c r="P809" s="49"/>
      <c r="Q809" s="46"/>
    </row>
    <row r="810" spans="3:17" ht="25.5" customHeight="1" thickTop="1" thickBot="1" x14ac:dyDescent="0.3">
      <c r="C810" s="34"/>
      <c r="D810" s="35"/>
      <c r="E810" s="49"/>
      <c r="F810" s="49"/>
      <c r="G810" s="49"/>
      <c r="H810" s="49"/>
      <c r="I810" s="49"/>
      <c r="J810" s="49"/>
      <c r="K810" s="49"/>
      <c r="L810" s="49"/>
      <c r="M810" s="49"/>
      <c r="N810" s="49"/>
      <c r="O810" s="49"/>
      <c r="P810" s="49"/>
      <c r="Q810" s="46"/>
    </row>
    <row r="811" spans="3:17" ht="25.5" customHeight="1" thickTop="1" thickBot="1" x14ac:dyDescent="0.3">
      <c r="C811" s="34"/>
      <c r="D811" s="35"/>
      <c r="E811" s="49"/>
      <c r="F811" s="49"/>
      <c r="G811" s="49"/>
      <c r="H811" s="49"/>
      <c r="I811" s="49"/>
      <c r="J811" s="49"/>
      <c r="K811" s="49"/>
      <c r="L811" s="49"/>
      <c r="M811" s="49"/>
      <c r="N811" s="49"/>
      <c r="O811" s="49"/>
      <c r="P811" s="49"/>
      <c r="Q811" s="46"/>
    </row>
    <row r="812" spans="3:17" ht="25.5" customHeight="1" thickTop="1" thickBot="1" x14ac:dyDescent="0.3">
      <c r="C812" s="34"/>
      <c r="D812" s="35"/>
      <c r="E812" s="49"/>
      <c r="F812" s="49"/>
      <c r="G812" s="49"/>
      <c r="H812" s="49"/>
      <c r="I812" s="49"/>
      <c r="J812" s="49"/>
      <c r="K812" s="49"/>
      <c r="L812" s="49"/>
      <c r="M812" s="49"/>
      <c r="N812" s="49"/>
      <c r="O812" s="49"/>
      <c r="P812" s="49"/>
      <c r="Q812" s="46"/>
    </row>
    <row r="813" spans="3:17" ht="25.5" customHeight="1" thickTop="1" thickBot="1" x14ac:dyDescent="0.3">
      <c r="C813" s="34"/>
      <c r="D813" s="35"/>
      <c r="E813" s="49"/>
      <c r="F813" s="49"/>
      <c r="G813" s="49"/>
      <c r="H813" s="49"/>
      <c r="I813" s="49"/>
      <c r="J813" s="49"/>
      <c r="K813" s="49"/>
      <c r="L813" s="49"/>
      <c r="M813" s="49"/>
      <c r="N813" s="49"/>
      <c r="O813" s="49"/>
      <c r="P813" s="49"/>
      <c r="Q813" s="46"/>
    </row>
    <row r="814" spans="3:17" ht="25.5" customHeight="1" thickTop="1" thickBot="1" x14ac:dyDescent="0.3">
      <c r="C814" s="34"/>
      <c r="D814" s="35"/>
      <c r="E814" s="49"/>
      <c r="F814" s="49"/>
      <c r="G814" s="49"/>
      <c r="H814" s="49"/>
      <c r="I814" s="49"/>
      <c r="J814" s="49"/>
      <c r="K814" s="49"/>
      <c r="L814" s="49"/>
      <c r="M814" s="49"/>
      <c r="N814" s="49"/>
      <c r="O814" s="49"/>
      <c r="P814" s="49"/>
      <c r="Q814" s="46"/>
    </row>
    <row r="815" spans="3:17" ht="25.5" customHeight="1" thickTop="1" thickBot="1" x14ac:dyDescent="0.3">
      <c r="C815" s="34"/>
      <c r="D815" s="35"/>
      <c r="E815" s="49"/>
      <c r="F815" s="49"/>
      <c r="G815" s="49"/>
      <c r="H815" s="49"/>
      <c r="I815" s="49"/>
      <c r="J815" s="49"/>
      <c r="K815" s="49"/>
      <c r="L815" s="49"/>
      <c r="M815" s="49"/>
      <c r="N815" s="49"/>
      <c r="O815" s="49"/>
      <c r="P815" s="49"/>
      <c r="Q815" s="46"/>
    </row>
    <row r="816" spans="3:17" ht="25.5" customHeight="1" thickTop="1" thickBot="1" x14ac:dyDescent="0.3">
      <c r="C816" s="34"/>
      <c r="D816" s="35"/>
      <c r="E816" s="49"/>
      <c r="F816" s="49"/>
      <c r="G816" s="49"/>
      <c r="H816" s="49"/>
      <c r="I816" s="49"/>
      <c r="J816" s="49"/>
      <c r="K816" s="49"/>
      <c r="L816" s="49"/>
      <c r="M816" s="49"/>
      <c r="N816" s="49"/>
      <c r="O816" s="49"/>
      <c r="P816" s="49"/>
      <c r="Q816" s="46"/>
    </row>
    <row r="817" spans="3:17" ht="25.5" customHeight="1" thickTop="1" thickBot="1" x14ac:dyDescent="0.3">
      <c r="C817" s="34"/>
      <c r="D817" s="35"/>
      <c r="E817" s="49"/>
      <c r="F817" s="49"/>
      <c r="G817" s="49"/>
      <c r="H817" s="49"/>
      <c r="I817" s="49"/>
      <c r="J817" s="49"/>
      <c r="K817" s="49"/>
      <c r="L817" s="49"/>
      <c r="M817" s="49"/>
      <c r="N817" s="49"/>
      <c r="O817" s="49"/>
      <c r="P817" s="49"/>
      <c r="Q817" s="46"/>
    </row>
    <row r="818" spans="3:17" ht="25.5" customHeight="1" thickTop="1" thickBot="1" x14ac:dyDescent="0.3">
      <c r="C818" s="34"/>
      <c r="D818" s="35"/>
      <c r="E818" s="49"/>
      <c r="F818" s="49"/>
      <c r="G818" s="49"/>
      <c r="H818" s="49"/>
      <c r="I818" s="49"/>
      <c r="J818" s="49"/>
      <c r="K818" s="49"/>
      <c r="L818" s="49"/>
      <c r="M818" s="49"/>
      <c r="N818" s="49"/>
      <c r="O818" s="49"/>
      <c r="P818" s="49"/>
      <c r="Q818" s="46"/>
    </row>
    <row r="819" spans="3:17" ht="25.5" customHeight="1" thickTop="1" thickBot="1" x14ac:dyDescent="0.3">
      <c r="C819" s="34"/>
      <c r="D819" s="35"/>
      <c r="E819" s="49"/>
      <c r="F819" s="49"/>
      <c r="G819" s="49"/>
      <c r="H819" s="49"/>
      <c r="I819" s="49"/>
      <c r="J819" s="49"/>
      <c r="K819" s="49"/>
      <c r="L819" s="49"/>
      <c r="M819" s="49"/>
      <c r="N819" s="49"/>
      <c r="O819" s="49"/>
      <c r="P819" s="49"/>
      <c r="Q819" s="46"/>
    </row>
    <row r="820" spans="3:17" ht="25.5" customHeight="1" thickTop="1" thickBot="1" x14ac:dyDescent="0.3">
      <c r="C820" s="34"/>
      <c r="D820" s="35"/>
      <c r="E820" s="49"/>
      <c r="F820" s="49"/>
      <c r="G820" s="49"/>
      <c r="H820" s="49"/>
      <c r="I820" s="49"/>
      <c r="J820" s="49"/>
      <c r="K820" s="49"/>
      <c r="L820" s="49"/>
      <c r="M820" s="49"/>
      <c r="N820" s="49"/>
      <c r="O820" s="49"/>
      <c r="P820" s="49"/>
      <c r="Q820" s="46"/>
    </row>
    <row r="821" spans="3:17" ht="25.5" customHeight="1" thickTop="1" thickBot="1" x14ac:dyDescent="0.3">
      <c r="C821" s="34"/>
      <c r="D821" s="35"/>
      <c r="E821" s="49"/>
      <c r="F821" s="49"/>
      <c r="G821" s="49"/>
      <c r="H821" s="49"/>
      <c r="I821" s="49"/>
      <c r="J821" s="49"/>
      <c r="K821" s="49"/>
      <c r="L821" s="49"/>
      <c r="M821" s="49"/>
      <c r="N821" s="49"/>
      <c r="O821" s="49"/>
      <c r="P821" s="49"/>
      <c r="Q821" s="46"/>
    </row>
    <row r="822" spans="3:17" ht="25.5" customHeight="1" thickTop="1" thickBot="1" x14ac:dyDescent="0.3">
      <c r="C822" s="34"/>
      <c r="D822" s="35"/>
      <c r="E822" s="49"/>
      <c r="F822" s="49"/>
      <c r="G822" s="49"/>
      <c r="H822" s="49"/>
      <c r="I822" s="49"/>
      <c r="J822" s="49"/>
      <c r="K822" s="49"/>
      <c r="L822" s="49"/>
      <c r="M822" s="49"/>
      <c r="N822" s="49"/>
      <c r="O822" s="49"/>
      <c r="P822" s="49"/>
      <c r="Q822" s="46"/>
    </row>
    <row r="823" spans="3:17" ht="25.5" customHeight="1" thickTop="1" thickBot="1" x14ac:dyDescent="0.3">
      <c r="C823" s="34"/>
      <c r="D823" s="35"/>
      <c r="E823" s="49"/>
      <c r="F823" s="49"/>
      <c r="G823" s="49"/>
      <c r="H823" s="49"/>
      <c r="I823" s="49"/>
      <c r="J823" s="49"/>
      <c r="K823" s="49"/>
      <c r="L823" s="49"/>
      <c r="M823" s="49"/>
      <c r="N823" s="49"/>
      <c r="O823" s="49"/>
      <c r="P823" s="49"/>
      <c r="Q823" s="46"/>
    </row>
    <row r="824" spans="3:17" ht="25.5" customHeight="1" thickTop="1" thickBot="1" x14ac:dyDescent="0.3">
      <c r="C824" s="34"/>
      <c r="D824" s="35"/>
      <c r="E824" s="49"/>
      <c r="F824" s="49"/>
      <c r="G824" s="49"/>
      <c r="H824" s="49"/>
      <c r="I824" s="49"/>
      <c r="J824" s="49"/>
      <c r="K824" s="49"/>
      <c r="L824" s="49"/>
      <c r="M824" s="49"/>
      <c r="N824" s="49"/>
      <c r="O824" s="49"/>
      <c r="P824" s="49"/>
      <c r="Q824" s="46"/>
    </row>
    <row r="825" spans="3:17" ht="25.5" customHeight="1" thickTop="1" thickBot="1" x14ac:dyDescent="0.3">
      <c r="C825" s="34"/>
      <c r="D825" s="35"/>
      <c r="E825" s="49"/>
      <c r="F825" s="49"/>
      <c r="G825" s="49"/>
      <c r="H825" s="49"/>
      <c r="I825" s="49"/>
      <c r="J825" s="49"/>
      <c r="K825" s="49"/>
      <c r="L825" s="49"/>
      <c r="M825" s="49"/>
      <c r="N825" s="49"/>
      <c r="O825" s="49"/>
      <c r="P825" s="49"/>
      <c r="Q825" s="46"/>
    </row>
    <row r="826" spans="3:17" ht="25.5" customHeight="1" thickTop="1" thickBot="1" x14ac:dyDescent="0.3">
      <c r="C826" s="34"/>
      <c r="D826" s="35"/>
      <c r="E826" s="49"/>
      <c r="F826" s="49"/>
      <c r="G826" s="49"/>
      <c r="H826" s="49"/>
      <c r="I826" s="49"/>
      <c r="J826" s="49"/>
      <c r="K826" s="49"/>
      <c r="L826" s="49"/>
      <c r="M826" s="49"/>
      <c r="N826" s="49"/>
      <c r="O826" s="49"/>
      <c r="P826" s="49"/>
      <c r="Q826" s="46"/>
    </row>
    <row r="827" spans="3:17" ht="25.5" customHeight="1" thickTop="1" thickBot="1" x14ac:dyDescent="0.3">
      <c r="C827" s="34"/>
      <c r="D827" s="35"/>
      <c r="E827" s="49"/>
      <c r="F827" s="49"/>
      <c r="G827" s="49"/>
      <c r="H827" s="49"/>
      <c r="I827" s="49"/>
      <c r="J827" s="49"/>
      <c r="K827" s="49"/>
      <c r="L827" s="49"/>
      <c r="M827" s="49"/>
      <c r="N827" s="49"/>
      <c r="O827" s="49"/>
      <c r="P827" s="49"/>
      <c r="Q827" s="46"/>
    </row>
    <row r="828" spans="3:17" ht="25.5" customHeight="1" thickTop="1" thickBot="1" x14ac:dyDescent="0.3">
      <c r="C828" s="34"/>
      <c r="D828" s="35"/>
      <c r="E828" s="49"/>
      <c r="F828" s="49"/>
      <c r="G828" s="49"/>
      <c r="H828" s="49"/>
      <c r="I828" s="49"/>
      <c r="J828" s="49"/>
      <c r="K828" s="49"/>
      <c r="L828" s="49"/>
      <c r="M828" s="49"/>
      <c r="N828" s="49"/>
      <c r="O828" s="49"/>
      <c r="P828" s="49"/>
      <c r="Q828" s="46"/>
    </row>
    <row r="829" spans="3:17" ht="25.5" customHeight="1" thickTop="1" thickBot="1" x14ac:dyDescent="0.3">
      <c r="C829" s="34"/>
      <c r="D829" s="35"/>
      <c r="E829" s="49"/>
      <c r="F829" s="49"/>
      <c r="G829" s="49"/>
      <c r="H829" s="49"/>
      <c r="I829" s="49"/>
      <c r="J829" s="49"/>
      <c r="K829" s="49"/>
      <c r="L829" s="49"/>
      <c r="M829" s="49"/>
      <c r="N829" s="49"/>
      <c r="O829" s="49"/>
      <c r="P829" s="49"/>
      <c r="Q829" s="46"/>
    </row>
    <row r="830" spans="3:17" ht="25.5" customHeight="1" thickTop="1" thickBot="1" x14ac:dyDescent="0.3">
      <c r="C830" s="34"/>
      <c r="D830" s="35"/>
      <c r="E830" s="49"/>
      <c r="F830" s="49"/>
      <c r="G830" s="49"/>
      <c r="H830" s="49"/>
      <c r="I830" s="49"/>
      <c r="J830" s="49"/>
      <c r="K830" s="49"/>
      <c r="L830" s="49"/>
      <c r="M830" s="49"/>
      <c r="N830" s="49"/>
      <c r="O830" s="49"/>
      <c r="P830" s="49"/>
      <c r="Q830" s="46"/>
    </row>
    <row r="831" spans="3:17" ht="25.5" customHeight="1" thickTop="1" thickBot="1" x14ac:dyDescent="0.3">
      <c r="C831" s="34"/>
      <c r="D831" s="35"/>
      <c r="E831" s="49"/>
      <c r="F831" s="49"/>
      <c r="G831" s="49"/>
      <c r="H831" s="49"/>
      <c r="I831" s="49"/>
      <c r="J831" s="49"/>
      <c r="K831" s="49"/>
      <c r="L831" s="49"/>
      <c r="M831" s="49"/>
      <c r="N831" s="49"/>
      <c r="O831" s="49"/>
      <c r="P831" s="49"/>
      <c r="Q831" s="46"/>
    </row>
    <row r="832" spans="3:17" ht="25.5" customHeight="1" thickTop="1" thickBot="1" x14ac:dyDescent="0.3">
      <c r="C832" s="34"/>
      <c r="D832" s="35"/>
      <c r="E832" s="49"/>
      <c r="F832" s="49"/>
      <c r="G832" s="49"/>
      <c r="H832" s="49"/>
      <c r="I832" s="49"/>
      <c r="J832" s="49"/>
      <c r="K832" s="49"/>
      <c r="L832" s="49"/>
      <c r="M832" s="49"/>
      <c r="N832" s="49"/>
      <c r="O832" s="49"/>
      <c r="P832" s="49"/>
      <c r="Q832" s="46"/>
    </row>
    <row r="833" spans="3:17" ht="25.5" customHeight="1" thickTop="1" thickBot="1" x14ac:dyDescent="0.3">
      <c r="C833" s="34"/>
      <c r="D833" s="35"/>
      <c r="E833" s="49"/>
      <c r="F833" s="49"/>
      <c r="G833" s="49"/>
      <c r="H833" s="49"/>
      <c r="I833" s="49"/>
      <c r="J833" s="49"/>
      <c r="K833" s="49"/>
      <c r="L833" s="49"/>
      <c r="M833" s="49"/>
      <c r="N833" s="49"/>
      <c r="O833" s="49"/>
      <c r="P833" s="49"/>
      <c r="Q833" s="46"/>
    </row>
    <row r="834" spans="3:17" ht="25.5" customHeight="1" thickTop="1" thickBot="1" x14ac:dyDescent="0.3">
      <c r="C834" s="34"/>
      <c r="D834" s="35"/>
      <c r="E834" s="49"/>
      <c r="F834" s="49"/>
      <c r="G834" s="49"/>
      <c r="H834" s="49"/>
      <c r="I834" s="49"/>
      <c r="J834" s="49"/>
      <c r="K834" s="49"/>
      <c r="L834" s="49"/>
      <c r="M834" s="49"/>
      <c r="N834" s="49"/>
      <c r="O834" s="49"/>
      <c r="P834" s="49"/>
      <c r="Q834" s="46"/>
    </row>
    <row r="835" spans="3:17" ht="25.5" customHeight="1" thickTop="1" thickBot="1" x14ac:dyDescent="0.3">
      <c r="C835" s="34"/>
      <c r="D835" s="35"/>
      <c r="E835" s="49"/>
      <c r="F835" s="49"/>
      <c r="G835" s="49"/>
      <c r="H835" s="49"/>
      <c r="I835" s="49"/>
      <c r="J835" s="49"/>
      <c r="K835" s="49"/>
      <c r="L835" s="49"/>
      <c r="M835" s="49"/>
      <c r="N835" s="49"/>
      <c r="O835" s="49"/>
      <c r="P835" s="49"/>
      <c r="Q835" s="46"/>
    </row>
    <row r="836" spans="3:17" ht="25.5" customHeight="1" thickTop="1" thickBot="1" x14ac:dyDescent="0.3">
      <c r="C836" s="34"/>
      <c r="D836" s="35"/>
      <c r="E836" s="49"/>
      <c r="F836" s="49"/>
      <c r="G836" s="49"/>
      <c r="H836" s="49"/>
      <c r="I836" s="49"/>
      <c r="J836" s="49"/>
      <c r="K836" s="49"/>
      <c r="L836" s="49"/>
      <c r="M836" s="49"/>
      <c r="N836" s="49"/>
      <c r="O836" s="49"/>
      <c r="P836" s="49"/>
      <c r="Q836" s="46"/>
    </row>
    <row r="837" spans="3:17" ht="25.5" customHeight="1" thickTop="1" thickBot="1" x14ac:dyDescent="0.3">
      <c r="C837" s="34"/>
      <c r="D837" s="35"/>
      <c r="E837" s="49"/>
      <c r="F837" s="49"/>
      <c r="G837" s="49"/>
      <c r="H837" s="49"/>
      <c r="I837" s="49"/>
      <c r="J837" s="49"/>
      <c r="K837" s="49"/>
      <c r="L837" s="49"/>
      <c r="M837" s="49"/>
      <c r="N837" s="49"/>
      <c r="O837" s="49"/>
      <c r="P837" s="49"/>
      <c r="Q837" s="46"/>
    </row>
    <row r="838" spans="3:17" ht="25.5" customHeight="1" thickTop="1" thickBot="1" x14ac:dyDescent="0.3">
      <c r="C838" s="34"/>
      <c r="D838" s="35"/>
      <c r="E838" s="49"/>
      <c r="F838" s="49"/>
      <c r="G838" s="49"/>
      <c r="H838" s="49"/>
      <c r="I838" s="49"/>
      <c r="J838" s="49"/>
      <c r="K838" s="49"/>
      <c r="L838" s="49"/>
      <c r="M838" s="49"/>
      <c r="N838" s="49"/>
      <c r="O838" s="49"/>
      <c r="P838" s="49"/>
      <c r="Q838" s="46"/>
    </row>
    <row r="839" spans="3:17" ht="25.5" customHeight="1" thickTop="1" thickBot="1" x14ac:dyDescent="0.3">
      <c r="C839" s="34"/>
      <c r="D839" s="35"/>
      <c r="E839" s="49"/>
      <c r="F839" s="49"/>
      <c r="G839" s="49"/>
      <c r="H839" s="49"/>
      <c r="I839" s="49"/>
      <c r="J839" s="49"/>
      <c r="K839" s="49"/>
      <c r="L839" s="49"/>
      <c r="M839" s="49"/>
      <c r="N839" s="49"/>
      <c r="O839" s="49"/>
      <c r="P839" s="49"/>
      <c r="Q839" s="46"/>
    </row>
    <row r="840" spans="3:17" ht="25.5" customHeight="1" thickTop="1" thickBot="1" x14ac:dyDescent="0.3">
      <c r="C840" s="34"/>
      <c r="D840" s="35"/>
      <c r="E840" s="49"/>
      <c r="F840" s="49"/>
      <c r="G840" s="49"/>
      <c r="H840" s="49"/>
      <c r="I840" s="49"/>
      <c r="J840" s="49"/>
      <c r="K840" s="49"/>
      <c r="L840" s="49"/>
      <c r="M840" s="49"/>
      <c r="N840" s="49"/>
      <c r="O840" s="49"/>
      <c r="P840" s="49"/>
      <c r="Q840" s="46"/>
    </row>
    <row r="841" spans="3:17" ht="25.5" customHeight="1" thickTop="1" thickBot="1" x14ac:dyDescent="0.3">
      <c r="C841" s="34"/>
      <c r="D841" s="35"/>
      <c r="E841" s="49"/>
      <c r="F841" s="49"/>
      <c r="G841" s="49"/>
      <c r="H841" s="49"/>
      <c r="I841" s="49"/>
      <c r="J841" s="49"/>
      <c r="K841" s="49"/>
      <c r="L841" s="49"/>
      <c r="M841" s="49"/>
      <c r="N841" s="49"/>
      <c r="O841" s="49"/>
      <c r="P841" s="49"/>
      <c r="Q841" s="46"/>
    </row>
    <row r="842" spans="3:17" ht="25.5" customHeight="1" thickTop="1" thickBot="1" x14ac:dyDescent="0.3">
      <c r="C842" s="34"/>
      <c r="D842" s="35"/>
      <c r="E842" s="49"/>
      <c r="F842" s="49"/>
      <c r="G842" s="49"/>
      <c r="H842" s="49"/>
      <c r="I842" s="49"/>
      <c r="J842" s="49"/>
      <c r="K842" s="49"/>
      <c r="L842" s="49"/>
      <c r="M842" s="49"/>
      <c r="N842" s="49"/>
      <c r="O842" s="49"/>
      <c r="P842" s="49"/>
      <c r="Q842" s="46"/>
    </row>
    <row r="843" spans="3:17" ht="25.5" customHeight="1" thickTop="1" thickBot="1" x14ac:dyDescent="0.3">
      <c r="C843" s="34"/>
      <c r="D843" s="35"/>
      <c r="E843" s="49"/>
      <c r="F843" s="49"/>
      <c r="G843" s="49"/>
      <c r="H843" s="49"/>
      <c r="I843" s="49"/>
      <c r="J843" s="49"/>
      <c r="K843" s="49"/>
      <c r="L843" s="49"/>
      <c r="M843" s="49"/>
      <c r="N843" s="49"/>
      <c r="O843" s="49"/>
      <c r="P843" s="49"/>
      <c r="Q843" s="46"/>
    </row>
    <row r="844" spans="3:17" ht="25.5" customHeight="1" thickTop="1" thickBot="1" x14ac:dyDescent="0.3">
      <c r="C844" s="34"/>
      <c r="D844" s="35"/>
      <c r="E844" s="49"/>
      <c r="F844" s="49"/>
      <c r="G844" s="49"/>
      <c r="H844" s="49"/>
      <c r="I844" s="49"/>
      <c r="J844" s="49"/>
      <c r="K844" s="49"/>
      <c r="L844" s="49"/>
      <c r="M844" s="49"/>
      <c r="N844" s="49"/>
      <c r="O844" s="49"/>
      <c r="P844" s="49"/>
      <c r="Q844" s="46"/>
    </row>
    <row r="845" spans="3:17" ht="25.5" customHeight="1" thickTop="1" thickBot="1" x14ac:dyDescent="0.3">
      <c r="C845" s="34"/>
      <c r="D845" s="35"/>
      <c r="E845" s="49"/>
      <c r="F845" s="49"/>
      <c r="G845" s="49"/>
      <c r="H845" s="49"/>
      <c r="I845" s="49"/>
      <c r="J845" s="49"/>
      <c r="K845" s="49"/>
      <c r="L845" s="49"/>
      <c r="M845" s="49"/>
      <c r="N845" s="49"/>
      <c r="O845" s="49"/>
      <c r="P845" s="49"/>
      <c r="Q845" s="46"/>
    </row>
    <row r="846" spans="3:17" ht="25.5" customHeight="1" thickTop="1" thickBot="1" x14ac:dyDescent="0.3">
      <c r="C846" s="34"/>
      <c r="D846" s="35"/>
      <c r="E846" s="49"/>
      <c r="F846" s="49"/>
      <c r="G846" s="49"/>
      <c r="H846" s="49"/>
      <c r="I846" s="49"/>
      <c r="J846" s="49"/>
      <c r="K846" s="49"/>
      <c r="L846" s="49"/>
      <c r="M846" s="49"/>
      <c r="N846" s="49"/>
      <c r="O846" s="49"/>
      <c r="P846" s="49"/>
      <c r="Q846" s="46"/>
    </row>
    <row r="847" spans="3:17" ht="25.5" customHeight="1" thickTop="1" thickBot="1" x14ac:dyDescent="0.3">
      <c r="C847" s="34"/>
      <c r="D847" s="35"/>
      <c r="E847" s="49"/>
      <c r="F847" s="49"/>
      <c r="G847" s="49"/>
      <c r="H847" s="49"/>
      <c r="I847" s="49"/>
      <c r="J847" s="49"/>
      <c r="K847" s="49"/>
      <c r="L847" s="49"/>
      <c r="M847" s="49"/>
      <c r="N847" s="49"/>
      <c r="O847" s="49"/>
      <c r="P847" s="49"/>
      <c r="Q847" s="46"/>
    </row>
    <row r="848" spans="3:17" ht="25.5" customHeight="1" thickTop="1" thickBot="1" x14ac:dyDescent="0.3">
      <c r="C848" s="34"/>
      <c r="D848" s="35"/>
      <c r="E848" s="49"/>
      <c r="F848" s="49"/>
      <c r="G848" s="49"/>
      <c r="H848" s="49"/>
      <c r="I848" s="49"/>
      <c r="J848" s="49"/>
      <c r="K848" s="49"/>
      <c r="L848" s="49"/>
      <c r="M848" s="49"/>
      <c r="N848" s="49"/>
      <c r="O848" s="49"/>
      <c r="P848" s="49"/>
      <c r="Q848" s="46"/>
    </row>
    <row r="849" spans="3:17" ht="25.5" customHeight="1" thickTop="1" thickBot="1" x14ac:dyDescent="0.3">
      <c r="C849" s="34"/>
      <c r="D849" s="35"/>
      <c r="E849" s="49"/>
      <c r="F849" s="49"/>
      <c r="G849" s="49"/>
      <c r="H849" s="49"/>
      <c r="I849" s="49"/>
      <c r="J849" s="49"/>
      <c r="K849" s="49"/>
      <c r="L849" s="49"/>
      <c r="M849" s="49"/>
      <c r="N849" s="49"/>
      <c r="O849" s="49"/>
      <c r="P849" s="49"/>
      <c r="Q849" s="46"/>
    </row>
    <row r="850" spans="3:17" ht="25.5" customHeight="1" thickTop="1" thickBot="1" x14ac:dyDescent="0.3">
      <c r="C850" s="34"/>
      <c r="D850" s="35"/>
      <c r="E850" s="49"/>
      <c r="F850" s="49"/>
      <c r="G850" s="49"/>
      <c r="H850" s="49"/>
      <c r="I850" s="49"/>
      <c r="J850" s="49"/>
      <c r="K850" s="49"/>
      <c r="L850" s="49"/>
      <c r="M850" s="49"/>
      <c r="N850" s="49"/>
      <c r="O850" s="49"/>
      <c r="P850" s="49"/>
      <c r="Q850" s="46"/>
    </row>
    <row r="851" spans="3:17" ht="25.5" customHeight="1" thickTop="1" thickBot="1" x14ac:dyDescent="0.3">
      <c r="C851" s="34"/>
      <c r="D851" s="35"/>
      <c r="E851" s="49"/>
      <c r="F851" s="49"/>
      <c r="G851" s="49"/>
      <c r="H851" s="49"/>
      <c r="I851" s="49"/>
      <c r="J851" s="49"/>
      <c r="K851" s="49"/>
      <c r="L851" s="49"/>
      <c r="M851" s="49"/>
      <c r="N851" s="49"/>
      <c r="O851" s="49"/>
      <c r="P851" s="49"/>
      <c r="Q851" s="46"/>
    </row>
    <row r="852" spans="3:17" ht="25.5" customHeight="1" thickTop="1" thickBot="1" x14ac:dyDescent="0.3">
      <c r="C852" s="34"/>
      <c r="D852" s="35"/>
      <c r="E852" s="49"/>
      <c r="F852" s="49"/>
      <c r="G852" s="49"/>
      <c r="H852" s="49"/>
      <c r="I852" s="49"/>
      <c r="J852" s="49"/>
      <c r="K852" s="49"/>
      <c r="L852" s="49"/>
      <c r="M852" s="49"/>
      <c r="N852" s="49"/>
      <c r="O852" s="49"/>
      <c r="P852" s="49"/>
      <c r="Q852" s="46"/>
    </row>
    <row r="853" spans="3:17" ht="25.5" customHeight="1" thickTop="1" thickBot="1" x14ac:dyDescent="0.3">
      <c r="C853" s="34"/>
      <c r="D853" s="35"/>
      <c r="E853" s="49"/>
      <c r="F853" s="49"/>
      <c r="G853" s="49"/>
      <c r="H853" s="49"/>
      <c r="I853" s="49"/>
      <c r="J853" s="49"/>
      <c r="K853" s="49"/>
      <c r="L853" s="49"/>
      <c r="M853" s="49"/>
      <c r="N853" s="49"/>
      <c r="O853" s="49"/>
      <c r="P853" s="49"/>
      <c r="Q853" s="46"/>
    </row>
    <row r="854" spans="3:17" ht="25.5" customHeight="1" thickTop="1" thickBot="1" x14ac:dyDescent="0.3">
      <c r="C854" s="34"/>
      <c r="D854" s="35"/>
      <c r="E854" s="49"/>
      <c r="F854" s="49"/>
      <c r="G854" s="49"/>
      <c r="H854" s="49"/>
      <c r="I854" s="49"/>
      <c r="J854" s="49"/>
      <c r="K854" s="49"/>
      <c r="L854" s="49"/>
      <c r="M854" s="49"/>
      <c r="N854" s="49"/>
      <c r="O854" s="49"/>
      <c r="P854" s="49"/>
      <c r="Q854" s="46"/>
    </row>
    <row r="855" spans="3:17" ht="25.5" customHeight="1" thickTop="1" thickBot="1" x14ac:dyDescent="0.3">
      <c r="C855" s="34"/>
      <c r="D855" s="35"/>
      <c r="E855" s="49"/>
      <c r="F855" s="49"/>
      <c r="G855" s="49"/>
      <c r="H855" s="49"/>
      <c r="I855" s="49"/>
      <c r="J855" s="49"/>
      <c r="K855" s="49"/>
      <c r="L855" s="49"/>
      <c r="M855" s="49"/>
      <c r="N855" s="49"/>
      <c r="O855" s="49"/>
      <c r="P855" s="49"/>
      <c r="Q855" s="46"/>
    </row>
    <row r="856" spans="3:17" ht="25.5" customHeight="1" thickTop="1" thickBot="1" x14ac:dyDescent="0.3">
      <c r="C856" s="34"/>
      <c r="D856" s="35"/>
      <c r="E856" s="49"/>
      <c r="F856" s="49"/>
      <c r="G856" s="49"/>
      <c r="H856" s="49"/>
      <c r="I856" s="49"/>
      <c r="J856" s="49"/>
      <c r="K856" s="49"/>
      <c r="L856" s="49"/>
      <c r="M856" s="49"/>
      <c r="N856" s="49"/>
      <c r="O856" s="49"/>
      <c r="P856" s="49"/>
      <c r="Q856" s="46"/>
    </row>
    <row r="857" spans="3:17" ht="25.5" customHeight="1" thickTop="1" thickBot="1" x14ac:dyDescent="0.3">
      <c r="C857" s="34"/>
      <c r="D857" s="35"/>
      <c r="E857" s="49"/>
      <c r="F857" s="49"/>
      <c r="G857" s="49"/>
      <c r="H857" s="49"/>
      <c r="I857" s="49"/>
      <c r="J857" s="49"/>
      <c r="K857" s="49"/>
      <c r="L857" s="49"/>
      <c r="M857" s="49"/>
      <c r="N857" s="49"/>
      <c r="O857" s="49"/>
      <c r="P857" s="49"/>
      <c r="Q857" s="46"/>
    </row>
    <row r="858" spans="3:17" ht="25.5" customHeight="1" thickTop="1" thickBot="1" x14ac:dyDescent="0.3">
      <c r="C858" s="34"/>
      <c r="D858" s="35"/>
      <c r="E858" s="49"/>
      <c r="F858" s="49"/>
      <c r="G858" s="49"/>
      <c r="H858" s="49"/>
      <c r="I858" s="49"/>
      <c r="J858" s="49"/>
      <c r="K858" s="49"/>
      <c r="L858" s="49"/>
      <c r="M858" s="49"/>
      <c r="N858" s="49"/>
      <c r="O858" s="49"/>
      <c r="P858" s="49"/>
      <c r="Q858" s="46"/>
    </row>
    <row r="859" spans="3:17" ht="25.5" customHeight="1" thickTop="1" thickBot="1" x14ac:dyDescent="0.3">
      <c r="C859" s="34"/>
      <c r="D859" s="35"/>
      <c r="E859" s="49"/>
      <c r="F859" s="49"/>
      <c r="G859" s="49"/>
      <c r="H859" s="49"/>
      <c r="I859" s="49"/>
      <c r="J859" s="49"/>
      <c r="K859" s="49"/>
      <c r="L859" s="49"/>
      <c r="M859" s="49"/>
      <c r="N859" s="49"/>
      <c r="O859" s="49"/>
      <c r="P859" s="49"/>
      <c r="Q859" s="46"/>
    </row>
    <row r="860" spans="3:17" ht="25.5" customHeight="1" thickTop="1" thickBot="1" x14ac:dyDescent="0.3">
      <c r="C860" s="34"/>
      <c r="D860" s="35"/>
      <c r="E860" s="49"/>
      <c r="F860" s="49"/>
      <c r="G860" s="49"/>
      <c r="H860" s="49"/>
      <c r="I860" s="49"/>
      <c r="J860" s="49"/>
      <c r="K860" s="49"/>
      <c r="L860" s="49"/>
      <c r="M860" s="49"/>
      <c r="N860" s="49"/>
      <c r="O860" s="49"/>
      <c r="P860" s="49"/>
      <c r="Q860" s="46"/>
    </row>
    <row r="861" spans="3:17" ht="25.5" customHeight="1" thickTop="1" thickBot="1" x14ac:dyDescent="0.3">
      <c r="C861" s="34"/>
      <c r="D861" s="35"/>
      <c r="E861" s="49"/>
      <c r="F861" s="49"/>
      <c r="G861" s="49"/>
      <c r="H861" s="49"/>
      <c r="I861" s="49"/>
      <c r="J861" s="49"/>
      <c r="K861" s="49"/>
      <c r="L861" s="49"/>
      <c r="M861" s="49"/>
      <c r="N861" s="49"/>
      <c r="O861" s="49"/>
      <c r="P861" s="49"/>
      <c r="Q861" s="46"/>
    </row>
    <row r="862" spans="3:17" ht="25.5" customHeight="1" thickTop="1" thickBot="1" x14ac:dyDescent="0.3">
      <c r="C862" s="34"/>
      <c r="D862" s="35"/>
      <c r="E862" s="49"/>
      <c r="F862" s="49"/>
      <c r="G862" s="49"/>
      <c r="H862" s="49"/>
      <c r="I862" s="49"/>
      <c r="J862" s="49"/>
      <c r="K862" s="49"/>
      <c r="L862" s="49"/>
      <c r="M862" s="49"/>
      <c r="N862" s="49"/>
      <c r="O862" s="49"/>
      <c r="P862" s="49"/>
      <c r="Q862" s="46"/>
    </row>
    <row r="863" spans="3:17" ht="25.5" customHeight="1" thickTop="1" thickBot="1" x14ac:dyDescent="0.3">
      <c r="C863" s="34"/>
      <c r="D863" s="35"/>
      <c r="E863" s="49"/>
      <c r="F863" s="49"/>
      <c r="G863" s="49"/>
      <c r="H863" s="49"/>
      <c r="I863" s="49"/>
      <c r="J863" s="49"/>
      <c r="K863" s="49"/>
      <c r="L863" s="49"/>
      <c r="M863" s="49"/>
      <c r="N863" s="49"/>
      <c r="O863" s="49"/>
      <c r="P863" s="49"/>
      <c r="Q863" s="46"/>
    </row>
    <row r="864" spans="3:17" ht="25.5" customHeight="1" thickTop="1" thickBot="1" x14ac:dyDescent="0.3">
      <c r="C864" s="34"/>
      <c r="D864" s="35"/>
      <c r="E864" s="49"/>
      <c r="F864" s="49"/>
      <c r="G864" s="49"/>
      <c r="H864" s="49"/>
      <c r="I864" s="49"/>
      <c r="J864" s="49"/>
      <c r="K864" s="49"/>
      <c r="L864" s="49"/>
      <c r="M864" s="49"/>
      <c r="N864" s="49"/>
      <c r="O864" s="49"/>
      <c r="P864" s="49"/>
      <c r="Q864" s="46"/>
    </row>
    <row r="865" spans="3:17" ht="25.5" customHeight="1" thickTop="1" thickBot="1" x14ac:dyDescent="0.3">
      <c r="C865" s="34"/>
      <c r="D865" s="35"/>
      <c r="E865" s="49"/>
      <c r="F865" s="49"/>
      <c r="G865" s="49"/>
      <c r="H865" s="49"/>
      <c r="I865" s="49"/>
      <c r="J865" s="49"/>
      <c r="K865" s="49"/>
      <c r="L865" s="49"/>
      <c r="M865" s="49"/>
      <c r="N865" s="49"/>
      <c r="O865" s="49"/>
      <c r="P865" s="49"/>
      <c r="Q865" s="46"/>
    </row>
    <row r="866" spans="3:17" ht="25.5" customHeight="1" thickTop="1" thickBot="1" x14ac:dyDescent="0.3">
      <c r="C866" s="34"/>
      <c r="D866" s="35"/>
      <c r="E866" s="49"/>
      <c r="F866" s="49"/>
      <c r="G866" s="49"/>
      <c r="H866" s="49"/>
      <c r="I866" s="49"/>
      <c r="J866" s="49"/>
      <c r="K866" s="49"/>
      <c r="L866" s="49"/>
      <c r="M866" s="49"/>
      <c r="N866" s="49"/>
      <c r="O866" s="49"/>
      <c r="P866" s="49"/>
      <c r="Q866" s="46"/>
    </row>
    <row r="867" spans="3:17" ht="25.5" customHeight="1" thickTop="1" thickBot="1" x14ac:dyDescent="0.3">
      <c r="C867" s="34"/>
      <c r="D867" s="35"/>
      <c r="E867" s="49"/>
      <c r="F867" s="49"/>
      <c r="G867" s="49"/>
      <c r="H867" s="49"/>
      <c r="I867" s="49"/>
      <c r="J867" s="49"/>
      <c r="K867" s="49"/>
      <c r="L867" s="49"/>
      <c r="M867" s="49"/>
      <c r="N867" s="49"/>
      <c r="O867" s="49"/>
      <c r="P867" s="49"/>
      <c r="Q867" s="46"/>
    </row>
    <row r="868" spans="3:17" ht="25.5" customHeight="1" thickTop="1" thickBot="1" x14ac:dyDescent="0.3">
      <c r="C868" s="34"/>
      <c r="D868" s="35"/>
      <c r="E868" s="49"/>
      <c r="F868" s="49"/>
      <c r="G868" s="49"/>
      <c r="H868" s="49"/>
      <c r="I868" s="49"/>
      <c r="J868" s="49"/>
      <c r="K868" s="49"/>
      <c r="L868" s="49"/>
      <c r="M868" s="49"/>
      <c r="N868" s="49"/>
      <c r="O868" s="49"/>
      <c r="P868" s="49"/>
      <c r="Q868" s="46"/>
    </row>
    <row r="869" spans="3:17" ht="25.5" customHeight="1" thickTop="1" thickBot="1" x14ac:dyDescent="0.3">
      <c r="C869" s="34"/>
      <c r="D869" s="35"/>
      <c r="E869" s="49"/>
      <c r="F869" s="49"/>
      <c r="G869" s="49"/>
      <c r="H869" s="49"/>
      <c r="I869" s="49"/>
      <c r="J869" s="49"/>
      <c r="K869" s="49"/>
      <c r="L869" s="49"/>
      <c r="M869" s="49"/>
      <c r="N869" s="49"/>
      <c r="O869" s="49"/>
      <c r="P869" s="49"/>
      <c r="Q869" s="46"/>
    </row>
    <row r="870" spans="3:17" ht="25.5" customHeight="1" thickTop="1" thickBot="1" x14ac:dyDescent="0.3">
      <c r="C870" s="34"/>
      <c r="D870" s="35"/>
      <c r="E870" s="49"/>
      <c r="F870" s="49"/>
      <c r="G870" s="49"/>
      <c r="H870" s="49"/>
      <c r="I870" s="49"/>
      <c r="J870" s="49"/>
      <c r="K870" s="49"/>
      <c r="L870" s="49"/>
      <c r="M870" s="49"/>
      <c r="N870" s="49"/>
      <c r="O870" s="49"/>
      <c r="P870" s="49"/>
      <c r="Q870" s="46"/>
    </row>
    <row r="871" spans="3:17" ht="25.5" customHeight="1" thickTop="1" thickBot="1" x14ac:dyDescent="0.3">
      <c r="C871" s="34"/>
      <c r="D871" s="35"/>
      <c r="E871" s="49"/>
      <c r="F871" s="49"/>
      <c r="G871" s="49"/>
      <c r="H871" s="49"/>
      <c r="I871" s="49"/>
      <c r="J871" s="49"/>
      <c r="K871" s="49"/>
      <c r="L871" s="49"/>
      <c r="M871" s="49"/>
      <c r="N871" s="49"/>
      <c r="O871" s="49"/>
      <c r="P871" s="49"/>
      <c r="Q871" s="46"/>
    </row>
    <row r="872" spans="3:17" ht="25.5" customHeight="1" thickTop="1" thickBot="1" x14ac:dyDescent="0.3">
      <c r="C872" s="34"/>
      <c r="D872" s="35"/>
      <c r="E872" s="49"/>
      <c r="F872" s="49"/>
      <c r="G872" s="49"/>
      <c r="H872" s="49"/>
      <c r="I872" s="49"/>
      <c r="J872" s="49"/>
      <c r="K872" s="49"/>
      <c r="L872" s="49"/>
      <c r="M872" s="49"/>
      <c r="N872" s="49"/>
      <c r="O872" s="49"/>
      <c r="P872" s="49"/>
      <c r="Q872" s="46"/>
    </row>
    <row r="873" spans="3:17" ht="25.5" customHeight="1" thickTop="1" thickBot="1" x14ac:dyDescent="0.3">
      <c r="C873" s="34"/>
      <c r="D873" s="35"/>
      <c r="E873" s="49"/>
      <c r="F873" s="49"/>
      <c r="G873" s="49"/>
      <c r="H873" s="49"/>
      <c r="I873" s="49"/>
      <c r="J873" s="49"/>
      <c r="K873" s="49"/>
      <c r="L873" s="49"/>
      <c r="M873" s="49"/>
      <c r="N873" s="49"/>
      <c r="O873" s="49"/>
      <c r="P873" s="49"/>
      <c r="Q873" s="46"/>
    </row>
    <row r="874" spans="3:17" ht="25.5" customHeight="1" thickTop="1" thickBot="1" x14ac:dyDescent="0.3">
      <c r="C874" s="34"/>
      <c r="D874" s="35"/>
      <c r="E874" s="49"/>
      <c r="F874" s="49"/>
      <c r="G874" s="49"/>
      <c r="H874" s="49"/>
      <c r="I874" s="49"/>
      <c r="J874" s="49"/>
      <c r="K874" s="49"/>
      <c r="L874" s="49"/>
      <c r="M874" s="49"/>
      <c r="N874" s="49"/>
      <c r="O874" s="49"/>
      <c r="P874" s="49"/>
      <c r="Q874" s="46"/>
    </row>
    <row r="875" spans="3:17" ht="25.5" customHeight="1" thickTop="1" thickBot="1" x14ac:dyDescent="0.3">
      <c r="C875" s="34"/>
      <c r="D875" s="35"/>
      <c r="E875" s="49"/>
      <c r="F875" s="49"/>
      <c r="G875" s="49"/>
      <c r="H875" s="49"/>
      <c r="I875" s="49"/>
      <c r="J875" s="49"/>
      <c r="K875" s="49"/>
      <c r="L875" s="49"/>
      <c r="M875" s="49"/>
      <c r="N875" s="49"/>
      <c r="O875" s="49"/>
      <c r="P875" s="49"/>
      <c r="Q875" s="46"/>
    </row>
    <row r="876" spans="3:17" ht="25.5" customHeight="1" thickTop="1" thickBot="1" x14ac:dyDescent="0.3">
      <c r="C876" s="34"/>
      <c r="D876" s="35"/>
      <c r="E876" s="49"/>
      <c r="F876" s="49"/>
      <c r="G876" s="49"/>
      <c r="H876" s="49"/>
      <c r="I876" s="49"/>
      <c r="J876" s="49"/>
      <c r="K876" s="49"/>
      <c r="L876" s="49"/>
      <c r="M876" s="49"/>
      <c r="N876" s="49"/>
      <c r="O876" s="49"/>
      <c r="P876" s="49"/>
      <c r="Q876" s="46"/>
    </row>
    <row r="877" spans="3:17" ht="25.5" customHeight="1" thickTop="1" thickBot="1" x14ac:dyDescent="0.3">
      <c r="C877" s="34"/>
      <c r="D877" s="35"/>
      <c r="E877" s="49"/>
      <c r="F877" s="49"/>
      <c r="G877" s="49"/>
      <c r="H877" s="49"/>
      <c r="I877" s="49"/>
      <c r="J877" s="49"/>
      <c r="K877" s="49"/>
      <c r="L877" s="49"/>
      <c r="M877" s="49"/>
      <c r="N877" s="49"/>
      <c r="O877" s="49"/>
      <c r="P877" s="49"/>
      <c r="Q877" s="46"/>
    </row>
    <row r="878" spans="3:17" ht="25.5" customHeight="1" thickTop="1" thickBot="1" x14ac:dyDescent="0.3">
      <c r="C878" s="34"/>
      <c r="D878" s="35"/>
      <c r="E878" s="49"/>
      <c r="F878" s="49"/>
      <c r="G878" s="49"/>
      <c r="H878" s="49"/>
      <c r="I878" s="49"/>
      <c r="J878" s="49"/>
      <c r="K878" s="49"/>
      <c r="L878" s="49"/>
      <c r="M878" s="49"/>
      <c r="N878" s="49"/>
      <c r="O878" s="49"/>
      <c r="P878" s="49"/>
      <c r="Q878" s="46"/>
    </row>
    <row r="879" spans="3:17" ht="25.5" customHeight="1" thickTop="1" thickBot="1" x14ac:dyDescent="0.3">
      <c r="C879" s="34"/>
      <c r="D879" s="35"/>
      <c r="E879" s="49"/>
      <c r="F879" s="49"/>
      <c r="G879" s="49"/>
      <c r="H879" s="49"/>
      <c r="I879" s="49"/>
      <c r="J879" s="49"/>
      <c r="K879" s="49"/>
      <c r="L879" s="49"/>
      <c r="M879" s="49"/>
      <c r="N879" s="49"/>
      <c r="O879" s="49"/>
      <c r="P879" s="49"/>
      <c r="Q879" s="46"/>
    </row>
    <row r="880" spans="3:17" ht="25.5" customHeight="1" thickTop="1" thickBot="1" x14ac:dyDescent="0.3">
      <c r="C880" s="34"/>
      <c r="D880" s="35"/>
      <c r="E880" s="49"/>
      <c r="F880" s="49"/>
      <c r="G880" s="49"/>
      <c r="H880" s="49"/>
      <c r="I880" s="49"/>
      <c r="J880" s="49"/>
      <c r="K880" s="49"/>
      <c r="L880" s="49"/>
      <c r="M880" s="49"/>
      <c r="N880" s="49"/>
      <c r="O880" s="49"/>
      <c r="P880" s="49"/>
      <c r="Q880" s="46"/>
    </row>
    <row r="881" spans="3:17" ht="25.5" customHeight="1" thickTop="1" thickBot="1" x14ac:dyDescent="0.3">
      <c r="C881" s="34"/>
      <c r="D881" s="35"/>
      <c r="E881" s="49"/>
      <c r="F881" s="49"/>
      <c r="G881" s="49"/>
      <c r="H881" s="49"/>
      <c r="I881" s="49"/>
      <c r="J881" s="49"/>
      <c r="K881" s="49"/>
      <c r="L881" s="49"/>
      <c r="M881" s="49"/>
      <c r="N881" s="49"/>
      <c r="O881" s="49"/>
      <c r="P881" s="49"/>
      <c r="Q881" s="46"/>
    </row>
    <row r="882" spans="3:17" ht="25.5" customHeight="1" thickTop="1" thickBot="1" x14ac:dyDescent="0.3">
      <c r="C882" s="34"/>
      <c r="D882" s="35"/>
      <c r="E882" s="49"/>
      <c r="F882" s="49"/>
      <c r="G882" s="49"/>
      <c r="H882" s="49"/>
      <c r="I882" s="49"/>
      <c r="J882" s="49"/>
      <c r="K882" s="49"/>
      <c r="L882" s="49"/>
      <c r="M882" s="49"/>
      <c r="N882" s="49"/>
      <c r="O882" s="49"/>
      <c r="P882" s="49"/>
      <c r="Q882" s="46"/>
    </row>
    <row r="883" spans="3:17" ht="25.5" customHeight="1" thickTop="1" thickBot="1" x14ac:dyDescent="0.3">
      <c r="C883" s="34"/>
      <c r="D883" s="35"/>
      <c r="E883" s="49"/>
      <c r="F883" s="49"/>
      <c r="G883" s="49"/>
      <c r="H883" s="49"/>
      <c r="I883" s="49"/>
      <c r="J883" s="49"/>
      <c r="K883" s="49"/>
      <c r="L883" s="49"/>
      <c r="M883" s="49"/>
      <c r="N883" s="49"/>
      <c r="O883" s="49"/>
      <c r="P883" s="49"/>
      <c r="Q883" s="46"/>
    </row>
    <row r="884" spans="3:17" ht="25.5" customHeight="1" thickTop="1" thickBot="1" x14ac:dyDescent="0.3">
      <c r="C884" s="34"/>
      <c r="D884" s="35"/>
      <c r="E884" s="49"/>
      <c r="F884" s="49"/>
      <c r="G884" s="49"/>
      <c r="H884" s="49"/>
      <c r="I884" s="49"/>
      <c r="J884" s="49"/>
      <c r="K884" s="49"/>
      <c r="L884" s="49"/>
      <c r="M884" s="49"/>
      <c r="N884" s="49"/>
      <c r="O884" s="49"/>
      <c r="P884" s="49"/>
      <c r="Q884" s="46"/>
    </row>
    <row r="885" spans="3:17" ht="25.5" customHeight="1" thickTop="1" thickBot="1" x14ac:dyDescent="0.3">
      <c r="C885" s="34"/>
      <c r="D885" s="35"/>
      <c r="E885" s="49"/>
      <c r="F885" s="49"/>
      <c r="G885" s="49"/>
      <c r="H885" s="49"/>
      <c r="I885" s="49"/>
      <c r="J885" s="49"/>
      <c r="K885" s="49"/>
      <c r="L885" s="49"/>
      <c r="M885" s="49"/>
      <c r="N885" s="49"/>
      <c r="O885" s="49"/>
      <c r="P885" s="49"/>
      <c r="Q885" s="46"/>
    </row>
    <row r="886" spans="3:17" ht="25.5" customHeight="1" thickTop="1" thickBot="1" x14ac:dyDescent="0.3">
      <c r="C886" s="34"/>
      <c r="D886" s="35"/>
      <c r="E886" s="49"/>
      <c r="F886" s="49"/>
      <c r="G886" s="49"/>
      <c r="H886" s="49"/>
      <c r="I886" s="49"/>
      <c r="J886" s="49"/>
      <c r="K886" s="49"/>
      <c r="L886" s="49"/>
      <c r="M886" s="49"/>
      <c r="N886" s="49"/>
      <c r="O886" s="49"/>
      <c r="P886" s="49"/>
      <c r="Q886" s="46"/>
    </row>
    <row r="887" spans="3:17" ht="25.5" customHeight="1" thickTop="1" thickBot="1" x14ac:dyDescent="0.3">
      <c r="C887" s="34"/>
      <c r="D887" s="35"/>
      <c r="E887" s="49"/>
      <c r="F887" s="49"/>
      <c r="G887" s="49"/>
      <c r="H887" s="49"/>
      <c r="I887" s="49"/>
      <c r="J887" s="49"/>
      <c r="K887" s="49"/>
      <c r="L887" s="49"/>
      <c r="M887" s="49"/>
      <c r="N887" s="49"/>
      <c r="O887" s="49"/>
      <c r="P887" s="49"/>
      <c r="Q887" s="46"/>
    </row>
    <row r="888" spans="3:17" ht="25.5" customHeight="1" thickTop="1" thickBot="1" x14ac:dyDescent="0.3">
      <c r="C888" s="34"/>
      <c r="D888" s="35"/>
      <c r="E888" s="49"/>
      <c r="F888" s="49"/>
      <c r="G888" s="49"/>
      <c r="H888" s="49"/>
      <c r="I888" s="49"/>
      <c r="J888" s="49"/>
      <c r="K888" s="49"/>
      <c r="L888" s="49"/>
      <c r="M888" s="49"/>
      <c r="N888" s="49"/>
      <c r="O888" s="49"/>
      <c r="P888" s="49"/>
      <c r="Q888" s="46"/>
    </row>
    <row r="889" spans="3:17" ht="25.5" customHeight="1" thickTop="1" thickBot="1" x14ac:dyDescent="0.3">
      <c r="C889" s="34"/>
      <c r="D889" s="35"/>
      <c r="E889" s="49"/>
      <c r="F889" s="49"/>
      <c r="G889" s="49"/>
      <c r="H889" s="49"/>
      <c r="I889" s="49"/>
      <c r="J889" s="49"/>
      <c r="K889" s="49"/>
      <c r="L889" s="49"/>
      <c r="M889" s="49"/>
      <c r="N889" s="49"/>
      <c r="O889" s="49"/>
      <c r="P889" s="49"/>
      <c r="Q889" s="46"/>
    </row>
    <row r="890" spans="3:17" ht="25.5" customHeight="1" thickTop="1" thickBot="1" x14ac:dyDescent="0.3">
      <c r="C890" s="34"/>
      <c r="D890" s="35"/>
      <c r="E890" s="49"/>
      <c r="F890" s="49"/>
      <c r="G890" s="49"/>
      <c r="H890" s="49"/>
      <c r="I890" s="49"/>
      <c r="J890" s="49"/>
      <c r="K890" s="49"/>
      <c r="L890" s="49"/>
      <c r="M890" s="49"/>
      <c r="N890" s="49"/>
      <c r="O890" s="49"/>
      <c r="P890" s="49"/>
      <c r="Q890" s="46"/>
    </row>
    <row r="891" spans="3:17" ht="25.5" customHeight="1" thickTop="1" thickBot="1" x14ac:dyDescent="0.3">
      <c r="C891" s="34"/>
      <c r="D891" s="35"/>
      <c r="E891" s="49"/>
      <c r="F891" s="49"/>
      <c r="G891" s="49"/>
      <c r="H891" s="49"/>
      <c r="I891" s="49"/>
      <c r="J891" s="49"/>
      <c r="K891" s="49"/>
      <c r="L891" s="49"/>
      <c r="M891" s="49"/>
      <c r="N891" s="49"/>
      <c r="O891" s="49"/>
      <c r="P891" s="49"/>
      <c r="Q891" s="46"/>
    </row>
    <row r="892" spans="3:17" ht="25.5" customHeight="1" thickTop="1" thickBot="1" x14ac:dyDescent="0.3">
      <c r="C892" s="34"/>
      <c r="D892" s="35"/>
      <c r="E892" s="49"/>
      <c r="F892" s="49"/>
      <c r="G892" s="49"/>
      <c r="H892" s="49"/>
      <c r="I892" s="49"/>
      <c r="J892" s="49"/>
      <c r="K892" s="49"/>
      <c r="L892" s="49"/>
      <c r="M892" s="49"/>
      <c r="N892" s="49"/>
      <c r="O892" s="49"/>
      <c r="P892" s="49"/>
      <c r="Q892" s="46"/>
    </row>
    <row r="893" spans="3:17" ht="25.5" customHeight="1" thickTop="1" thickBot="1" x14ac:dyDescent="0.3">
      <c r="C893" s="34"/>
      <c r="D893" s="35"/>
      <c r="E893" s="49"/>
      <c r="F893" s="49"/>
      <c r="G893" s="49"/>
      <c r="H893" s="49"/>
      <c r="I893" s="49"/>
      <c r="J893" s="49"/>
      <c r="K893" s="49"/>
      <c r="L893" s="49"/>
      <c r="M893" s="49"/>
      <c r="N893" s="49"/>
      <c r="O893" s="49"/>
      <c r="P893" s="49"/>
      <c r="Q893" s="46"/>
    </row>
    <row r="894" spans="3:17" ht="25.5" customHeight="1" thickTop="1" thickBot="1" x14ac:dyDescent="0.3">
      <c r="C894" s="34"/>
      <c r="D894" s="35"/>
      <c r="E894" s="49"/>
      <c r="F894" s="49"/>
      <c r="G894" s="49"/>
      <c r="H894" s="49"/>
      <c r="I894" s="49"/>
      <c r="J894" s="49"/>
      <c r="K894" s="49"/>
      <c r="L894" s="49"/>
      <c r="M894" s="49"/>
      <c r="N894" s="49"/>
      <c r="O894" s="49"/>
      <c r="P894" s="49"/>
      <c r="Q894" s="46"/>
    </row>
    <row r="895" spans="3:17" ht="25.5" customHeight="1" thickTop="1" thickBot="1" x14ac:dyDescent="0.3">
      <c r="C895" s="34"/>
      <c r="D895" s="35"/>
      <c r="E895" s="49"/>
      <c r="F895" s="49"/>
      <c r="G895" s="49"/>
      <c r="H895" s="49"/>
      <c r="I895" s="49"/>
      <c r="J895" s="49"/>
      <c r="K895" s="49"/>
      <c r="L895" s="49"/>
      <c r="M895" s="49"/>
      <c r="N895" s="49"/>
      <c r="O895" s="49"/>
      <c r="P895" s="49"/>
      <c r="Q895" s="46"/>
    </row>
    <row r="896" spans="3:17" ht="25.5" customHeight="1" thickTop="1" thickBot="1" x14ac:dyDescent="0.3">
      <c r="C896" s="34"/>
      <c r="D896" s="35"/>
      <c r="E896" s="49"/>
      <c r="F896" s="49"/>
      <c r="G896" s="49"/>
      <c r="H896" s="49"/>
      <c r="I896" s="49"/>
      <c r="J896" s="49"/>
      <c r="K896" s="49"/>
      <c r="L896" s="49"/>
      <c r="M896" s="49"/>
      <c r="N896" s="49"/>
      <c r="O896" s="49"/>
      <c r="P896" s="49"/>
      <c r="Q896" s="46"/>
    </row>
    <row r="897" spans="3:17" ht="25.5" customHeight="1" thickTop="1" thickBot="1" x14ac:dyDescent="0.3">
      <c r="C897" s="34"/>
      <c r="D897" s="35"/>
      <c r="E897" s="49"/>
      <c r="F897" s="49"/>
      <c r="G897" s="49"/>
      <c r="H897" s="49"/>
      <c r="I897" s="49"/>
      <c r="J897" s="49"/>
      <c r="K897" s="49"/>
      <c r="L897" s="49"/>
      <c r="M897" s="49"/>
      <c r="N897" s="49"/>
      <c r="O897" s="49"/>
      <c r="P897" s="49"/>
      <c r="Q897" s="46"/>
    </row>
    <row r="898" spans="3:17" ht="25.5" customHeight="1" thickTop="1" thickBot="1" x14ac:dyDescent="0.3">
      <c r="C898" s="34"/>
      <c r="D898" s="35"/>
      <c r="E898" s="49"/>
      <c r="F898" s="49"/>
      <c r="G898" s="49"/>
      <c r="H898" s="49"/>
      <c r="I898" s="49"/>
      <c r="J898" s="49"/>
      <c r="K898" s="49"/>
      <c r="L898" s="49"/>
      <c r="M898" s="49"/>
      <c r="N898" s="49"/>
      <c r="O898" s="49"/>
      <c r="P898" s="49"/>
      <c r="Q898" s="46"/>
    </row>
    <row r="899" spans="3:17" ht="25.5" customHeight="1" thickTop="1" thickBot="1" x14ac:dyDescent="0.3">
      <c r="C899" s="34"/>
      <c r="D899" s="35"/>
      <c r="E899" s="49"/>
      <c r="F899" s="49"/>
      <c r="G899" s="49"/>
      <c r="H899" s="49"/>
      <c r="I899" s="49"/>
      <c r="J899" s="49"/>
      <c r="K899" s="49"/>
      <c r="L899" s="49"/>
      <c r="M899" s="49"/>
      <c r="N899" s="49"/>
      <c r="O899" s="49"/>
      <c r="P899" s="49"/>
      <c r="Q899" s="46"/>
    </row>
    <row r="900" spans="3:17" ht="25.5" customHeight="1" thickTop="1" thickBot="1" x14ac:dyDescent="0.3">
      <c r="C900" s="34"/>
      <c r="D900" s="35"/>
      <c r="E900" s="49"/>
      <c r="F900" s="49"/>
      <c r="G900" s="49"/>
      <c r="H900" s="49"/>
      <c r="I900" s="49"/>
      <c r="J900" s="49"/>
      <c r="K900" s="49"/>
      <c r="L900" s="49"/>
      <c r="M900" s="49"/>
      <c r="N900" s="49"/>
      <c r="O900" s="49"/>
      <c r="P900" s="49"/>
      <c r="Q900" s="46"/>
    </row>
    <row r="901" spans="3:17" ht="25.5" customHeight="1" thickTop="1" thickBot="1" x14ac:dyDescent="0.3">
      <c r="C901" s="34"/>
      <c r="D901" s="35"/>
      <c r="E901" s="49"/>
      <c r="F901" s="49"/>
      <c r="G901" s="49"/>
      <c r="H901" s="49"/>
      <c r="I901" s="49"/>
      <c r="J901" s="49"/>
      <c r="K901" s="49"/>
      <c r="L901" s="49"/>
      <c r="M901" s="49"/>
      <c r="N901" s="49"/>
      <c r="O901" s="49"/>
      <c r="P901" s="49"/>
      <c r="Q901" s="46"/>
    </row>
    <row r="902" spans="3:17" ht="25.5" customHeight="1" thickTop="1" thickBot="1" x14ac:dyDescent="0.3">
      <c r="C902" s="34"/>
      <c r="D902" s="35"/>
      <c r="E902" s="49"/>
      <c r="F902" s="49"/>
      <c r="G902" s="49"/>
      <c r="H902" s="49"/>
      <c r="I902" s="49"/>
      <c r="J902" s="49"/>
      <c r="K902" s="49"/>
      <c r="L902" s="49"/>
      <c r="M902" s="49"/>
      <c r="N902" s="49"/>
      <c r="O902" s="49"/>
      <c r="P902" s="49"/>
      <c r="Q902" s="46"/>
    </row>
    <row r="903" spans="3:17" ht="25.5" customHeight="1" thickTop="1" thickBot="1" x14ac:dyDescent="0.3">
      <c r="C903" s="34"/>
      <c r="D903" s="35"/>
      <c r="E903" s="49"/>
      <c r="F903" s="49"/>
      <c r="G903" s="49"/>
      <c r="H903" s="49"/>
      <c r="I903" s="49"/>
      <c r="J903" s="49"/>
      <c r="K903" s="49"/>
      <c r="L903" s="49"/>
      <c r="M903" s="49"/>
      <c r="N903" s="49"/>
      <c r="O903" s="49"/>
      <c r="P903" s="49"/>
      <c r="Q903" s="46"/>
    </row>
    <row r="904" spans="3:17" ht="25.5" customHeight="1" thickTop="1" thickBot="1" x14ac:dyDescent="0.3">
      <c r="C904" s="34"/>
      <c r="D904" s="35"/>
      <c r="E904" s="49"/>
      <c r="F904" s="49"/>
      <c r="G904" s="49"/>
      <c r="H904" s="49"/>
      <c r="I904" s="49"/>
      <c r="J904" s="49"/>
      <c r="K904" s="49"/>
      <c r="L904" s="49"/>
      <c r="M904" s="49"/>
      <c r="N904" s="49"/>
      <c r="O904" s="49"/>
      <c r="P904" s="49"/>
      <c r="Q904" s="46"/>
    </row>
    <row r="905" spans="3:17" ht="25.5" customHeight="1" thickTop="1" thickBot="1" x14ac:dyDescent="0.3">
      <c r="C905" s="34"/>
      <c r="D905" s="35"/>
      <c r="E905" s="49"/>
      <c r="F905" s="49"/>
      <c r="G905" s="49"/>
      <c r="H905" s="49"/>
      <c r="I905" s="49"/>
      <c r="J905" s="49"/>
      <c r="K905" s="49"/>
      <c r="L905" s="49"/>
      <c r="M905" s="49"/>
      <c r="N905" s="49"/>
      <c r="O905" s="49"/>
      <c r="P905" s="49"/>
      <c r="Q905" s="46"/>
    </row>
    <row r="906" spans="3:17" ht="25.5" customHeight="1" thickTop="1" thickBot="1" x14ac:dyDescent="0.3">
      <c r="C906" s="34"/>
      <c r="D906" s="35"/>
      <c r="E906" s="49"/>
      <c r="F906" s="49"/>
      <c r="G906" s="49"/>
      <c r="H906" s="49"/>
      <c r="I906" s="49"/>
      <c r="J906" s="49"/>
      <c r="K906" s="49"/>
      <c r="L906" s="49"/>
      <c r="M906" s="49"/>
      <c r="N906" s="49"/>
      <c r="O906" s="49"/>
      <c r="P906" s="49"/>
      <c r="Q906" s="46"/>
    </row>
    <row r="907" spans="3:17" ht="25.5" customHeight="1" thickTop="1" thickBot="1" x14ac:dyDescent="0.3">
      <c r="C907" s="34"/>
      <c r="D907" s="35"/>
      <c r="E907" s="49"/>
      <c r="F907" s="49"/>
      <c r="G907" s="49"/>
      <c r="H907" s="49"/>
      <c r="I907" s="49"/>
      <c r="J907" s="49"/>
      <c r="K907" s="49"/>
      <c r="L907" s="49"/>
      <c r="M907" s="49"/>
      <c r="N907" s="49"/>
      <c r="O907" s="49"/>
      <c r="P907" s="49"/>
      <c r="Q907" s="46"/>
    </row>
    <row r="908" spans="3:17" ht="25.5" customHeight="1" thickTop="1" thickBot="1" x14ac:dyDescent="0.3">
      <c r="C908" s="34"/>
      <c r="D908" s="35"/>
      <c r="E908" s="49"/>
      <c r="F908" s="49"/>
      <c r="G908" s="49"/>
      <c r="H908" s="49"/>
      <c r="I908" s="49"/>
      <c r="J908" s="49"/>
      <c r="K908" s="49"/>
      <c r="L908" s="49"/>
      <c r="M908" s="49"/>
      <c r="N908" s="49"/>
      <c r="O908" s="49"/>
      <c r="P908" s="49"/>
      <c r="Q908" s="46"/>
    </row>
    <row r="909" spans="3:17" ht="25.5" customHeight="1" thickTop="1" thickBot="1" x14ac:dyDescent="0.3">
      <c r="C909" s="34"/>
      <c r="D909" s="35"/>
      <c r="E909" s="49"/>
      <c r="F909" s="49"/>
      <c r="G909" s="49"/>
      <c r="H909" s="49"/>
      <c r="I909" s="49"/>
      <c r="J909" s="49"/>
      <c r="K909" s="49"/>
      <c r="L909" s="49"/>
      <c r="M909" s="49"/>
      <c r="N909" s="49"/>
      <c r="O909" s="49"/>
      <c r="P909" s="49"/>
      <c r="Q909" s="46"/>
    </row>
    <row r="910" spans="3:17" ht="25.5" customHeight="1" thickTop="1" thickBot="1" x14ac:dyDescent="0.3">
      <c r="C910" s="34"/>
      <c r="D910" s="35"/>
      <c r="E910" s="49"/>
      <c r="F910" s="49"/>
      <c r="G910" s="49"/>
      <c r="H910" s="49"/>
      <c r="I910" s="49"/>
      <c r="J910" s="49"/>
      <c r="K910" s="49"/>
      <c r="L910" s="49"/>
      <c r="M910" s="49"/>
      <c r="N910" s="49"/>
      <c r="O910" s="49"/>
      <c r="P910" s="49"/>
      <c r="Q910" s="46"/>
    </row>
    <row r="911" spans="3:17" ht="25.5" customHeight="1" thickTop="1" thickBot="1" x14ac:dyDescent="0.3">
      <c r="C911" s="34"/>
      <c r="D911" s="35"/>
      <c r="E911" s="49"/>
      <c r="F911" s="49"/>
      <c r="G911" s="49"/>
      <c r="H911" s="49"/>
      <c r="I911" s="49"/>
      <c r="J911" s="49"/>
      <c r="K911" s="49"/>
      <c r="L911" s="49"/>
      <c r="M911" s="49"/>
      <c r="N911" s="49"/>
      <c r="O911" s="49"/>
      <c r="P911" s="49"/>
      <c r="Q911" s="46"/>
    </row>
    <row r="912" spans="3:17" ht="25.5" customHeight="1" thickTop="1" thickBot="1" x14ac:dyDescent="0.3">
      <c r="C912" s="34"/>
      <c r="D912" s="35"/>
      <c r="E912" s="49"/>
      <c r="F912" s="49"/>
      <c r="G912" s="49"/>
      <c r="H912" s="49"/>
      <c r="I912" s="49"/>
      <c r="J912" s="49"/>
      <c r="K912" s="49"/>
      <c r="L912" s="49"/>
      <c r="M912" s="49"/>
      <c r="N912" s="49"/>
      <c r="O912" s="49"/>
      <c r="P912" s="49"/>
      <c r="Q912" s="46"/>
    </row>
    <row r="913" spans="3:17" ht="25.5" customHeight="1" thickTop="1" thickBot="1" x14ac:dyDescent="0.3">
      <c r="C913" s="34"/>
      <c r="D913" s="35"/>
      <c r="E913" s="49"/>
      <c r="F913" s="49"/>
      <c r="G913" s="49"/>
      <c r="H913" s="49"/>
      <c r="I913" s="49"/>
      <c r="J913" s="49"/>
      <c r="K913" s="49"/>
      <c r="L913" s="49"/>
      <c r="M913" s="49"/>
      <c r="N913" s="49"/>
      <c r="O913" s="49"/>
      <c r="P913" s="49"/>
      <c r="Q913" s="46"/>
    </row>
    <row r="914" spans="3:17" ht="25.5" customHeight="1" thickTop="1" thickBot="1" x14ac:dyDescent="0.3">
      <c r="C914" s="34"/>
      <c r="D914" s="35"/>
      <c r="E914" s="49"/>
      <c r="F914" s="49"/>
      <c r="G914" s="49"/>
      <c r="H914" s="49"/>
      <c r="I914" s="49"/>
      <c r="J914" s="49"/>
      <c r="K914" s="49"/>
      <c r="L914" s="49"/>
      <c r="M914" s="49"/>
      <c r="N914" s="49"/>
      <c r="O914" s="49"/>
      <c r="P914" s="49"/>
      <c r="Q914" s="46"/>
    </row>
    <row r="915" spans="3:17" ht="25.5" customHeight="1" thickTop="1" thickBot="1" x14ac:dyDescent="0.3">
      <c r="C915" s="34"/>
      <c r="D915" s="35"/>
      <c r="E915" s="49"/>
      <c r="F915" s="49"/>
      <c r="G915" s="49"/>
      <c r="H915" s="49"/>
      <c r="I915" s="49"/>
      <c r="J915" s="49"/>
      <c r="K915" s="49"/>
      <c r="L915" s="49"/>
      <c r="M915" s="49"/>
      <c r="N915" s="49"/>
      <c r="O915" s="49"/>
      <c r="P915" s="49"/>
      <c r="Q915" s="46"/>
    </row>
    <row r="916" spans="3:17" ht="25.5" customHeight="1" thickTop="1" thickBot="1" x14ac:dyDescent="0.3">
      <c r="C916" s="34"/>
      <c r="D916" s="35"/>
      <c r="E916" s="49"/>
      <c r="F916" s="49"/>
      <c r="G916" s="49"/>
      <c r="H916" s="49"/>
      <c r="I916" s="49"/>
      <c r="J916" s="49"/>
      <c r="K916" s="49"/>
      <c r="L916" s="49"/>
      <c r="M916" s="49"/>
      <c r="N916" s="49"/>
      <c r="O916" s="49"/>
      <c r="P916" s="49"/>
      <c r="Q916" s="46"/>
    </row>
    <row r="917" spans="3:17" ht="25.5" customHeight="1" thickTop="1" thickBot="1" x14ac:dyDescent="0.3">
      <c r="C917" s="34"/>
      <c r="D917" s="35"/>
      <c r="E917" s="49"/>
      <c r="F917" s="49"/>
      <c r="G917" s="49"/>
      <c r="H917" s="49"/>
      <c r="I917" s="49"/>
      <c r="J917" s="49"/>
      <c r="K917" s="49"/>
      <c r="L917" s="49"/>
      <c r="M917" s="49"/>
      <c r="N917" s="49"/>
      <c r="O917" s="49"/>
      <c r="P917" s="49"/>
      <c r="Q917" s="46"/>
    </row>
    <row r="918" spans="3:17" ht="25.5" customHeight="1" thickTop="1" thickBot="1" x14ac:dyDescent="0.3">
      <c r="C918" s="34"/>
      <c r="D918" s="35"/>
      <c r="E918" s="49"/>
      <c r="F918" s="49"/>
      <c r="G918" s="49"/>
      <c r="H918" s="49"/>
      <c r="I918" s="49"/>
      <c r="J918" s="49"/>
      <c r="K918" s="49"/>
      <c r="L918" s="49"/>
      <c r="M918" s="49"/>
      <c r="N918" s="49"/>
      <c r="O918" s="49"/>
      <c r="P918" s="49"/>
      <c r="Q918" s="46"/>
    </row>
    <row r="919" spans="3:17" ht="25.5" customHeight="1" thickTop="1" thickBot="1" x14ac:dyDescent="0.3">
      <c r="C919" s="34"/>
      <c r="D919" s="35"/>
      <c r="E919" s="49"/>
      <c r="F919" s="49"/>
      <c r="G919" s="49"/>
      <c r="H919" s="49"/>
      <c r="I919" s="49"/>
      <c r="J919" s="49"/>
      <c r="K919" s="49"/>
      <c r="L919" s="49"/>
      <c r="M919" s="49"/>
      <c r="N919" s="49"/>
      <c r="O919" s="49"/>
      <c r="P919" s="49"/>
      <c r="Q919" s="46"/>
    </row>
    <row r="920" spans="3:17" ht="25.5" customHeight="1" thickTop="1" thickBot="1" x14ac:dyDescent="0.3">
      <c r="C920" s="34"/>
      <c r="D920" s="35"/>
      <c r="E920" s="49"/>
      <c r="F920" s="49"/>
      <c r="G920" s="49"/>
      <c r="H920" s="49"/>
      <c r="I920" s="49"/>
      <c r="J920" s="49"/>
      <c r="K920" s="49"/>
      <c r="L920" s="49"/>
      <c r="M920" s="49"/>
      <c r="N920" s="49"/>
      <c r="O920" s="49"/>
      <c r="P920" s="49"/>
      <c r="Q920" s="46"/>
    </row>
    <row r="921" spans="3:17" ht="25.5" customHeight="1" thickTop="1" thickBot="1" x14ac:dyDescent="0.3">
      <c r="C921" s="34"/>
      <c r="D921" s="35"/>
      <c r="E921" s="49"/>
      <c r="F921" s="49"/>
      <c r="G921" s="49"/>
      <c r="H921" s="49"/>
      <c r="I921" s="49"/>
      <c r="J921" s="49"/>
      <c r="K921" s="49"/>
      <c r="L921" s="49"/>
      <c r="M921" s="49"/>
      <c r="N921" s="49"/>
      <c r="O921" s="49"/>
      <c r="P921" s="49"/>
      <c r="Q921" s="46"/>
    </row>
    <row r="922" spans="3:17" ht="25.5" customHeight="1" thickTop="1" thickBot="1" x14ac:dyDescent="0.3">
      <c r="C922" s="34"/>
      <c r="D922" s="35"/>
      <c r="E922" s="49"/>
      <c r="F922" s="49"/>
      <c r="G922" s="49"/>
      <c r="H922" s="49"/>
      <c r="I922" s="49"/>
      <c r="J922" s="49"/>
      <c r="K922" s="49"/>
      <c r="L922" s="49"/>
      <c r="M922" s="49"/>
      <c r="N922" s="49"/>
      <c r="O922" s="49"/>
      <c r="P922" s="49"/>
      <c r="Q922" s="46"/>
    </row>
    <row r="923" spans="3:17" ht="25.5" customHeight="1" thickTop="1" thickBot="1" x14ac:dyDescent="0.3">
      <c r="C923" s="34"/>
      <c r="D923" s="35"/>
      <c r="E923" s="49"/>
      <c r="F923" s="49"/>
      <c r="G923" s="49"/>
      <c r="H923" s="49"/>
      <c r="I923" s="49"/>
      <c r="J923" s="49"/>
      <c r="K923" s="49"/>
      <c r="L923" s="49"/>
      <c r="M923" s="49"/>
      <c r="N923" s="49"/>
      <c r="O923" s="49"/>
      <c r="P923" s="49"/>
      <c r="Q923" s="46"/>
    </row>
    <row r="924" spans="3:17" ht="25.5" customHeight="1" thickTop="1" thickBot="1" x14ac:dyDescent="0.3">
      <c r="C924" s="34"/>
      <c r="D924" s="35"/>
      <c r="E924" s="49"/>
      <c r="F924" s="49"/>
      <c r="G924" s="49"/>
      <c r="H924" s="49"/>
      <c r="I924" s="49"/>
      <c r="J924" s="49"/>
      <c r="K924" s="49"/>
      <c r="L924" s="49"/>
      <c r="M924" s="49"/>
      <c r="N924" s="49"/>
      <c r="O924" s="49"/>
      <c r="P924" s="49"/>
      <c r="Q924" s="46"/>
    </row>
    <row r="925" spans="3:17" ht="25.5" customHeight="1" thickTop="1" thickBot="1" x14ac:dyDescent="0.3">
      <c r="C925" s="34"/>
      <c r="D925" s="35"/>
      <c r="E925" s="49"/>
      <c r="F925" s="49"/>
      <c r="G925" s="49"/>
      <c r="H925" s="49"/>
      <c r="I925" s="49"/>
      <c r="J925" s="49"/>
      <c r="K925" s="49"/>
      <c r="L925" s="49"/>
      <c r="M925" s="49"/>
      <c r="N925" s="49"/>
      <c r="O925" s="49"/>
      <c r="P925" s="49"/>
      <c r="Q925" s="46"/>
    </row>
    <row r="926" spans="3:17" ht="25.5" customHeight="1" thickTop="1" thickBot="1" x14ac:dyDescent="0.3">
      <c r="C926" s="34"/>
      <c r="D926" s="35"/>
      <c r="E926" s="49"/>
      <c r="F926" s="49"/>
      <c r="G926" s="49"/>
      <c r="H926" s="49"/>
      <c r="I926" s="49"/>
      <c r="J926" s="49"/>
      <c r="K926" s="49"/>
      <c r="L926" s="49"/>
      <c r="M926" s="49"/>
      <c r="N926" s="49"/>
      <c r="O926" s="49"/>
      <c r="P926" s="49"/>
      <c r="Q926" s="46"/>
    </row>
    <row r="927" spans="3:17" ht="25.5" customHeight="1" thickTop="1" thickBot="1" x14ac:dyDescent="0.3">
      <c r="C927" s="34"/>
      <c r="D927" s="35"/>
      <c r="E927" s="49"/>
      <c r="F927" s="49"/>
      <c r="G927" s="49"/>
      <c r="H927" s="49"/>
      <c r="I927" s="49"/>
      <c r="J927" s="49"/>
      <c r="K927" s="49"/>
      <c r="L927" s="49"/>
      <c r="M927" s="49"/>
      <c r="N927" s="49"/>
      <c r="O927" s="49"/>
      <c r="P927" s="49"/>
      <c r="Q927" s="46"/>
    </row>
    <row r="928" spans="3:17" ht="25.5" customHeight="1" thickTop="1" thickBot="1" x14ac:dyDescent="0.3">
      <c r="C928" s="34"/>
      <c r="D928" s="35"/>
      <c r="E928" s="49"/>
      <c r="F928" s="49"/>
      <c r="G928" s="49"/>
      <c r="H928" s="49"/>
      <c r="I928" s="49"/>
      <c r="J928" s="49"/>
      <c r="K928" s="49"/>
      <c r="L928" s="49"/>
      <c r="M928" s="49"/>
      <c r="N928" s="49"/>
      <c r="O928" s="49"/>
      <c r="P928" s="49"/>
      <c r="Q928" s="46"/>
    </row>
    <row r="929" spans="3:17" ht="25.5" customHeight="1" thickTop="1" thickBot="1" x14ac:dyDescent="0.3">
      <c r="C929" s="34"/>
      <c r="D929" s="35"/>
      <c r="E929" s="49"/>
      <c r="F929" s="49"/>
      <c r="G929" s="49"/>
      <c r="H929" s="49"/>
      <c r="I929" s="49"/>
      <c r="J929" s="49"/>
      <c r="K929" s="49"/>
      <c r="L929" s="49"/>
      <c r="M929" s="49"/>
      <c r="N929" s="49"/>
      <c r="O929" s="49"/>
      <c r="P929" s="49"/>
      <c r="Q929" s="46"/>
    </row>
    <row r="930" spans="3:17" ht="25.5" customHeight="1" thickTop="1" thickBot="1" x14ac:dyDescent="0.3">
      <c r="C930" s="34"/>
      <c r="D930" s="35"/>
      <c r="E930" s="49"/>
      <c r="F930" s="49"/>
      <c r="G930" s="49"/>
      <c r="H930" s="49"/>
      <c r="I930" s="49"/>
      <c r="J930" s="49"/>
      <c r="K930" s="49"/>
      <c r="L930" s="49"/>
      <c r="M930" s="49"/>
      <c r="N930" s="49"/>
      <c r="O930" s="49"/>
      <c r="P930" s="49"/>
      <c r="Q930" s="46"/>
    </row>
    <row r="931" spans="3:17" ht="25.5" customHeight="1" thickTop="1" thickBot="1" x14ac:dyDescent="0.3">
      <c r="C931" s="34"/>
      <c r="D931" s="35"/>
      <c r="E931" s="49"/>
      <c r="F931" s="49"/>
      <c r="G931" s="49"/>
      <c r="H931" s="49"/>
      <c r="I931" s="49"/>
      <c r="J931" s="49"/>
      <c r="K931" s="49"/>
      <c r="L931" s="49"/>
      <c r="M931" s="49"/>
      <c r="N931" s="49"/>
      <c r="O931" s="49"/>
      <c r="P931" s="49"/>
      <c r="Q931" s="46"/>
    </row>
    <row r="932" spans="3:17" ht="25.5" customHeight="1" thickTop="1" thickBot="1" x14ac:dyDescent="0.3">
      <c r="C932" s="34"/>
      <c r="D932" s="35"/>
      <c r="E932" s="49"/>
      <c r="F932" s="49"/>
      <c r="G932" s="49"/>
      <c r="H932" s="49"/>
      <c r="I932" s="49"/>
      <c r="J932" s="49"/>
      <c r="K932" s="49"/>
      <c r="L932" s="49"/>
      <c r="M932" s="49"/>
      <c r="N932" s="49"/>
      <c r="O932" s="49"/>
      <c r="P932" s="49"/>
      <c r="Q932" s="46"/>
    </row>
    <row r="933" spans="3:17" ht="25.5" customHeight="1" thickTop="1" thickBot="1" x14ac:dyDescent="0.3">
      <c r="C933" s="34"/>
      <c r="D933" s="35"/>
      <c r="E933" s="49"/>
      <c r="F933" s="49"/>
      <c r="G933" s="49"/>
      <c r="H933" s="49"/>
      <c r="I933" s="49"/>
      <c r="J933" s="49"/>
      <c r="K933" s="49"/>
      <c r="L933" s="49"/>
      <c r="M933" s="49"/>
      <c r="N933" s="49"/>
      <c r="O933" s="49"/>
      <c r="P933" s="49"/>
      <c r="Q933" s="46"/>
    </row>
    <row r="934" spans="3:17" ht="25.5" customHeight="1" thickTop="1" thickBot="1" x14ac:dyDescent="0.3">
      <c r="C934" s="34"/>
      <c r="D934" s="35"/>
      <c r="E934" s="49"/>
      <c r="F934" s="49"/>
      <c r="G934" s="49"/>
      <c r="H934" s="49"/>
      <c r="I934" s="49"/>
      <c r="J934" s="49"/>
      <c r="K934" s="49"/>
      <c r="L934" s="49"/>
      <c r="M934" s="49"/>
      <c r="N934" s="49"/>
      <c r="O934" s="49"/>
      <c r="P934" s="49"/>
      <c r="Q934" s="46"/>
    </row>
    <row r="935" spans="3:17" ht="25.5" customHeight="1" thickTop="1" thickBot="1" x14ac:dyDescent="0.3">
      <c r="C935" s="34"/>
      <c r="D935" s="35"/>
      <c r="E935" s="49"/>
      <c r="F935" s="49"/>
      <c r="G935" s="49"/>
      <c r="H935" s="49"/>
      <c r="I935" s="49"/>
      <c r="J935" s="49"/>
      <c r="K935" s="49"/>
      <c r="L935" s="49"/>
      <c r="M935" s="49"/>
      <c r="N935" s="49"/>
      <c r="O935" s="49"/>
      <c r="P935" s="49"/>
      <c r="Q935" s="46"/>
    </row>
    <row r="936" spans="3:17" ht="25.5" customHeight="1" thickTop="1" thickBot="1" x14ac:dyDescent="0.3">
      <c r="C936" s="34"/>
      <c r="D936" s="35"/>
      <c r="E936" s="49"/>
      <c r="F936" s="49"/>
      <c r="G936" s="49"/>
      <c r="H936" s="49"/>
      <c r="I936" s="49"/>
      <c r="J936" s="49"/>
      <c r="K936" s="49"/>
      <c r="L936" s="49"/>
      <c r="M936" s="49"/>
      <c r="N936" s="49"/>
      <c r="O936" s="49"/>
      <c r="P936" s="49"/>
      <c r="Q936" s="46"/>
    </row>
    <row r="937" spans="3:17" ht="25.5" customHeight="1" thickTop="1" thickBot="1" x14ac:dyDescent="0.3">
      <c r="C937" s="34"/>
      <c r="D937" s="35"/>
      <c r="E937" s="49"/>
      <c r="F937" s="49"/>
      <c r="G937" s="49"/>
      <c r="H937" s="49"/>
      <c r="I937" s="49"/>
      <c r="J937" s="49"/>
      <c r="K937" s="49"/>
      <c r="L937" s="49"/>
      <c r="M937" s="49"/>
      <c r="N937" s="49"/>
      <c r="O937" s="49"/>
      <c r="P937" s="49"/>
      <c r="Q937" s="46"/>
    </row>
    <row r="938" spans="3:17" ht="25.5" customHeight="1" thickTop="1" thickBot="1" x14ac:dyDescent="0.3">
      <c r="C938" s="34"/>
      <c r="D938" s="35"/>
      <c r="E938" s="49"/>
      <c r="F938" s="49"/>
      <c r="G938" s="49"/>
      <c r="H938" s="49"/>
      <c r="I938" s="49"/>
      <c r="J938" s="49"/>
      <c r="K938" s="49"/>
      <c r="L938" s="49"/>
      <c r="M938" s="49"/>
      <c r="N938" s="49"/>
      <c r="O938" s="49"/>
      <c r="P938" s="49"/>
      <c r="Q938" s="46"/>
    </row>
    <row r="939" spans="3:17" ht="25.5" customHeight="1" thickTop="1" thickBot="1" x14ac:dyDescent="0.3">
      <c r="C939" s="34"/>
      <c r="D939" s="35"/>
      <c r="E939" s="49"/>
      <c r="F939" s="49"/>
      <c r="G939" s="49"/>
      <c r="H939" s="49"/>
      <c r="I939" s="49"/>
      <c r="J939" s="49"/>
      <c r="K939" s="49"/>
      <c r="L939" s="49"/>
      <c r="M939" s="49"/>
      <c r="N939" s="49"/>
      <c r="O939" s="49"/>
      <c r="P939" s="49"/>
      <c r="Q939" s="46"/>
    </row>
    <row r="940" spans="3:17" ht="25.5" customHeight="1" thickTop="1" thickBot="1" x14ac:dyDescent="0.3">
      <c r="C940" s="34"/>
      <c r="D940" s="35"/>
      <c r="E940" s="49"/>
      <c r="F940" s="49"/>
      <c r="G940" s="49"/>
      <c r="H940" s="49"/>
      <c r="I940" s="49"/>
      <c r="J940" s="49"/>
      <c r="K940" s="49"/>
      <c r="L940" s="49"/>
      <c r="M940" s="49"/>
      <c r="N940" s="49"/>
      <c r="O940" s="49"/>
      <c r="P940" s="49"/>
      <c r="Q940" s="46"/>
    </row>
    <row r="941" spans="3:17" ht="25.5" customHeight="1" thickTop="1" thickBot="1" x14ac:dyDescent="0.3">
      <c r="C941" s="34"/>
      <c r="D941" s="35"/>
      <c r="E941" s="49"/>
      <c r="F941" s="49"/>
      <c r="G941" s="49"/>
      <c r="H941" s="49"/>
      <c r="I941" s="49"/>
      <c r="J941" s="49"/>
      <c r="K941" s="49"/>
      <c r="L941" s="49"/>
      <c r="M941" s="49"/>
      <c r="N941" s="49"/>
      <c r="O941" s="49"/>
      <c r="P941" s="49"/>
      <c r="Q941" s="46"/>
    </row>
    <row r="942" spans="3:17" ht="25.5" customHeight="1" thickTop="1" thickBot="1" x14ac:dyDescent="0.3">
      <c r="C942" s="34"/>
      <c r="D942" s="35"/>
      <c r="E942" s="49"/>
      <c r="F942" s="49"/>
      <c r="G942" s="49"/>
      <c r="H942" s="49"/>
      <c r="I942" s="49"/>
      <c r="J942" s="49"/>
      <c r="K942" s="49"/>
      <c r="L942" s="49"/>
      <c r="M942" s="49"/>
      <c r="N942" s="49"/>
      <c r="O942" s="49"/>
      <c r="P942" s="49"/>
      <c r="Q942" s="46"/>
    </row>
    <row r="943" spans="3:17" ht="25.5" customHeight="1" thickTop="1" thickBot="1" x14ac:dyDescent="0.3">
      <c r="C943" s="34"/>
      <c r="D943" s="35"/>
      <c r="E943" s="49"/>
      <c r="F943" s="49"/>
      <c r="G943" s="49"/>
      <c r="H943" s="49"/>
      <c r="I943" s="49"/>
      <c r="J943" s="49"/>
      <c r="K943" s="49"/>
      <c r="L943" s="49"/>
      <c r="M943" s="49"/>
      <c r="N943" s="49"/>
      <c r="O943" s="49"/>
      <c r="P943" s="49"/>
      <c r="Q943" s="46"/>
    </row>
    <row r="944" spans="3:17" ht="25.5" customHeight="1" thickTop="1" thickBot="1" x14ac:dyDescent="0.3">
      <c r="C944" s="34"/>
      <c r="D944" s="35"/>
      <c r="E944" s="49"/>
      <c r="F944" s="49"/>
      <c r="G944" s="49"/>
      <c r="H944" s="49"/>
      <c r="I944" s="49"/>
      <c r="J944" s="49"/>
      <c r="K944" s="49"/>
      <c r="L944" s="49"/>
      <c r="M944" s="49"/>
      <c r="N944" s="49"/>
      <c r="O944" s="49"/>
      <c r="P944" s="49"/>
      <c r="Q944" s="46"/>
    </row>
    <row r="945" spans="3:17" ht="25.5" customHeight="1" thickTop="1" thickBot="1" x14ac:dyDescent="0.3">
      <c r="C945" s="34"/>
      <c r="D945" s="35"/>
      <c r="E945" s="49"/>
      <c r="F945" s="49"/>
      <c r="G945" s="49"/>
      <c r="H945" s="49"/>
      <c r="I945" s="49"/>
      <c r="J945" s="49"/>
      <c r="K945" s="49"/>
      <c r="L945" s="49"/>
      <c r="M945" s="49"/>
      <c r="N945" s="49"/>
      <c r="O945" s="49"/>
      <c r="P945" s="49"/>
      <c r="Q945" s="46"/>
    </row>
    <row r="946" spans="3:17" ht="25.5" customHeight="1" thickTop="1" thickBot="1" x14ac:dyDescent="0.3">
      <c r="C946" s="34"/>
      <c r="D946" s="35"/>
      <c r="E946" s="49"/>
      <c r="F946" s="49"/>
      <c r="G946" s="49"/>
      <c r="H946" s="49"/>
      <c r="I946" s="49"/>
      <c r="J946" s="49"/>
      <c r="K946" s="49"/>
      <c r="L946" s="49"/>
      <c r="M946" s="49"/>
      <c r="N946" s="49"/>
      <c r="O946" s="49"/>
      <c r="P946" s="49"/>
      <c r="Q946" s="46"/>
    </row>
    <row r="947" spans="3:17" ht="25.5" customHeight="1" thickTop="1" thickBot="1" x14ac:dyDescent="0.3">
      <c r="C947" s="34"/>
      <c r="D947" s="35"/>
      <c r="E947" s="49"/>
      <c r="F947" s="49"/>
      <c r="G947" s="49"/>
      <c r="H947" s="49"/>
      <c r="I947" s="49"/>
      <c r="J947" s="49"/>
      <c r="K947" s="49"/>
      <c r="L947" s="49"/>
      <c r="M947" s="49"/>
      <c r="N947" s="49"/>
      <c r="O947" s="49"/>
      <c r="P947" s="49"/>
      <c r="Q947" s="46"/>
    </row>
    <row r="948" spans="3:17" ht="25.5" customHeight="1" thickTop="1" thickBot="1" x14ac:dyDescent="0.3">
      <c r="C948" s="34"/>
      <c r="D948" s="35"/>
      <c r="E948" s="49"/>
      <c r="F948" s="49"/>
      <c r="G948" s="49"/>
      <c r="H948" s="49"/>
      <c r="I948" s="49"/>
      <c r="J948" s="49"/>
      <c r="K948" s="49"/>
      <c r="L948" s="49"/>
      <c r="M948" s="49"/>
      <c r="N948" s="49"/>
      <c r="O948" s="49"/>
      <c r="P948" s="49"/>
      <c r="Q948" s="46"/>
    </row>
    <row r="949" spans="3:17" ht="25.5" customHeight="1" thickTop="1" thickBot="1" x14ac:dyDescent="0.3">
      <c r="C949" s="34"/>
      <c r="D949" s="35"/>
      <c r="E949" s="49"/>
      <c r="F949" s="49"/>
      <c r="G949" s="49"/>
      <c r="H949" s="49"/>
      <c r="I949" s="49"/>
      <c r="J949" s="49"/>
      <c r="K949" s="49"/>
      <c r="L949" s="49"/>
      <c r="M949" s="49"/>
      <c r="N949" s="49"/>
      <c r="O949" s="49"/>
      <c r="P949" s="49"/>
      <c r="Q949" s="46"/>
    </row>
    <row r="950" spans="3:17" ht="25.5" customHeight="1" thickTop="1" thickBot="1" x14ac:dyDescent="0.3">
      <c r="C950" s="34"/>
      <c r="D950" s="35"/>
      <c r="E950" s="49"/>
      <c r="F950" s="49"/>
      <c r="G950" s="49"/>
      <c r="H950" s="49"/>
      <c r="I950" s="49"/>
      <c r="J950" s="49"/>
      <c r="K950" s="49"/>
      <c r="L950" s="49"/>
      <c r="M950" s="49"/>
      <c r="N950" s="49"/>
      <c r="O950" s="49"/>
      <c r="P950" s="49"/>
      <c r="Q950" s="46"/>
    </row>
    <row r="951" spans="3:17" ht="25.5" customHeight="1" thickTop="1" thickBot="1" x14ac:dyDescent="0.3">
      <c r="C951" s="34"/>
      <c r="D951" s="35"/>
      <c r="E951" s="49"/>
      <c r="F951" s="49"/>
      <c r="G951" s="49"/>
      <c r="H951" s="49"/>
      <c r="I951" s="49"/>
      <c r="J951" s="49"/>
      <c r="K951" s="49"/>
      <c r="L951" s="49"/>
      <c r="M951" s="49"/>
      <c r="N951" s="49"/>
      <c r="O951" s="49"/>
      <c r="P951" s="49"/>
      <c r="Q951" s="46"/>
    </row>
    <row r="952" spans="3:17" ht="25.5" customHeight="1" thickTop="1" thickBot="1" x14ac:dyDescent="0.3">
      <c r="C952" s="34"/>
      <c r="D952" s="35"/>
      <c r="E952" s="49"/>
      <c r="F952" s="49"/>
      <c r="G952" s="49"/>
      <c r="H952" s="49"/>
      <c r="I952" s="49"/>
      <c r="J952" s="49"/>
      <c r="K952" s="49"/>
      <c r="L952" s="49"/>
      <c r="M952" s="49"/>
      <c r="N952" s="49"/>
      <c r="O952" s="49"/>
      <c r="P952" s="49"/>
      <c r="Q952" s="46"/>
    </row>
    <row r="953" spans="3:17" ht="25.5" customHeight="1" thickTop="1" thickBot="1" x14ac:dyDescent="0.3">
      <c r="C953" s="34"/>
      <c r="D953" s="35"/>
      <c r="E953" s="49"/>
      <c r="F953" s="49"/>
      <c r="G953" s="49"/>
      <c r="H953" s="49"/>
      <c r="I953" s="49"/>
      <c r="J953" s="49"/>
      <c r="K953" s="49"/>
      <c r="L953" s="49"/>
      <c r="M953" s="49"/>
      <c r="N953" s="49"/>
      <c r="O953" s="49"/>
      <c r="P953" s="49"/>
      <c r="Q953" s="46"/>
    </row>
    <row r="954" spans="3:17" ht="25.5" customHeight="1" thickTop="1" thickBot="1" x14ac:dyDescent="0.3">
      <c r="C954" s="34"/>
      <c r="D954" s="35"/>
      <c r="E954" s="49"/>
      <c r="F954" s="49"/>
      <c r="G954" s="49"/>
      <c r="H954" s="49"/>
      <c r="I954" s="49"/>
      <c r="J954" s="49"/>
      <c r="K954" s="49"/>
      <c r="L954" s="49"/>
      <c r="M954" s="49"/>
      <c r="N954" s="49"/>
      <c r="O954" s="49"/>
      <c r="P954" s="49"/>
      <c r="Q954" s="46"/>
    </row>
    <row r="955" spans="3:17" ht="25.5" customHeight="1" thickTop="1" thickBot="1" x14ac:dyDescent="0.3">
      <c r="C955" s="34"/>
      <c r="D955" s="35"/>
      <c r="E955" s="49"/>
      <c r="F955" s="49"/>
      <c r="G955" s="49"/>
      <c r="H955" s="49"/>
      <c r="I955" s="49"/>
      <c r="J955" s="49"/>
      <c r="K955" s="49"/>
      <c r="L955" s="49"/>
      <c r="M955" s="49"/>
      <c r="N955" s="49"/>
      <c r="O955" s="49"/>
      <c r="P955" s="49"/>
      <c r="Q955" s="46"/>
    </row>
    <row r="956" spans="3:17" ht="25.5" customHeight="1" thickTop="1" thickBot="1" x14ac:dyDescent="0.3">
      <c r="C956" s="34"/>
      <c r="D956" s="35"/>
      <c r="E956" s="49"/>
      <c r="F956" s="49"/>
      <c r="G956" s="49"/>
      <c r="H956" s="49"/>
      <c r="I956" s="49"/>
      <c r="J956" s="49"/>
      <c r="K956" s="49"/>
      <c r="L956" s="49"/>
      <c r="M956" s="49"/>
      <c r="N956" s="49"/>
      <c r="O956" s="49"/>
      <c r="P956" s="49"/>
      <c r="Q956" s="46"/>
    </row>
    <row r="957" spans="3:17" ht="25.5" customHeight="1" thickTop="1" thickBot="1" x14ac:dyDescent="0.3">
      <c r="C957" s="34"/>
      <c r="D957" s="35"/>
      <c r="E957" s="49"/>
      <c r="F957" s="49"/>
      <c r="G957" s="49"/>
      <c r="H957" s="49"/>
      <c r="I957" s="49"/>
      <c r="J957" s="49"/>
      <c r="K957" s="49"/>
      <c r="L957" s="49"/>
      <c r="M957" s="49"/>
      <c r="N957" s="49"/>
      <c r="O957" s="49"/>
      <c r="P957" s="49"/>
      <c r="Q957" s="46"/>
    </row>
    <row r="958" spans="3:17" ht="25.5" customHeight="1" thickTop="1" thickBot="1" x14ac:dyDescent="0.3">
      <c r="C958" s="34"/>
      <c r="D958" s="35"/>
      <c r="E958" s="49"/>
      <c r="F958" s="49"/>
      <c r="G958" s="49"/>
      <c r="H958" s="49"/>
      <c r="I958" s="49"/>
      <c r="J958" s="49"/>
      <c r="K958" s="49"/>
      <c r="L958" s="49"/>
      <c r="M958" s="49"/>
      <c r="N958" s="49"/>
      <c r="O958" s="49"/>
      <c r="P958" s="49"/>
      <c r="Q958" s="46"/>
    </row>
    <row r="959" spans="3:17" ht="25.5" customHeight="1" thickTop="1" thickBot="1" x14ac:dyDescent="0.3">
      <c r="C959" s="34"/>
      <c r="D959" s="35"/>
      <c r="E959" s="49"/>
      <c r="F959" s="49"/>
      <c r="G959" s="49"/>
      <c r="H959" s="49"/>
      <c r="I959" s="49"/>
      <c r="J959" s="49"/>
      <c r="K959" s="49"/>
      <c r="L959" s="49"/>
      <c r="M959" s="49"/>
      <c r="N959" s="49"/>
      <c r="O959" s="49"/>
      <c r="P959" s="49"/>
      <c r="Q959" s="46"/>
    </row>
    <row r="960" spans="3:17" ht="25.5" customHeight="1" thickTop="1" thickBot="1" x14ac:dyDescent="0.3">
      <c r="C960" s="34"/>
      <c r="D960" s="35"/>
      <c r="E960" s="49"/>
      <c r="F960" s="49"/>
      <c r="G960" s="49"/>
      <c r="H960" s="49"/>
      <c r="I960" s="49"/>
      <c r="J960" s="49"/>
      <c r="K960" s="49"/>
      <c r="L960" s="49"/>
      <c r="M960" s="49"/>
      <c r="N960" s="49"/>
      <c r="O960" s="49"/>
      <c r="P960" s="49"/>
      <c r="Q960" s="46"/>
    </row>
    <row r="961" spans="3:17" ht="25.5" customHeight="1" thickTop="1" thickBot="1" x14ac:dyDescent="0.3">
      <c r="C961" s="34"/>
      <c r="D961" s="35"/>
      <c r="E961" s="49"/>
      <c r="F961" s="49"/>
      <c r="G961" s="49"/>
      <c r="H961" s="49"/>
      <c r="I961" s="49"/>
      <c r="J961" s="49"/>
      <c r="K961" s="49"/>
      <c r="L961" s="49"/>
      <c r="M961" s="49"/>
      <c r="N961" s="49"/>
      <c r="O961" s="49"/>
      <c r="P961" s="49"/>
      <c r="Q961" s="46"/>
    </row>
    <row r="962" spans="3:17" ht="25.5" customHeight="1" thickTop="1" thickBot="1" x14ac:dyDescent="0.3">
      <c r="C962" s="34"/>
      <c r="D962" s="35"/>
      <c r="E962" s="49"/>
      <c r="F962" s="49"/>
      <c r="G962" s="49"/>
      <c r="H962" s="49"/>
      <c r="I962" s="49"/>
      <c r="J962" s="49"/>
      <c r="K962" s="49"/>
      <c r="L962" s="49"/>
      <c r="M962" s="49"/>
      <c r="N962" s="49"/>
      <c r="O962" s="49"/>
      <c r="P962" s="49"/>
      <c r="Q962" s="46"/>
    </row>
    <row r="963" spans="3:17" ht="25.5" customHeight="1" thickTop="1" thickBot="1" x14ac:dyDescent="0.3">
      <c r="C963" s="34"/>
      <c r="D963" s="35"/>
      <c r="E963" s="49"/>
      <c r="F963" s="49"/>
      <c r="G963" s="49"/>
      <c r="H963" s="49"/>
      <c r="I963" s="49"/>
      <c r="J963" s="49"/>
      <c r="K963" s="49"/>
      <c r="L963" s="49"/>
      <c r="M963" s="49"/>
      <c r="N963" s="49"/>
      <c r="O963" s="49"/>
      <c r="P963" s="49"/>
      <c r="Q963" s="46"/>
    </row>
    <row r="964" spans="3:17" ht="25.5" customHeight="1" thickTop="1" thickBot="1" x14ac:dyDescent="0.3">
      <c r="C964" s="34"/>
      <c r="D964" s="35"/>
      <c r="E964" s="49"/>
      <c r="F964" s="49"/>
      <c r="G964" s="49"/>
      <c r="H964" s="49"/>
      <c r="I964" s="49"/>
      <c r="J964" s="49"/>
      <c r="K964" s="49"/>
      <c r="L964" s="49"/>
      <c r="M964" s="49"/>
      <c r="N964" s="49"/>
      <c r="O964" s="49"/>
      <c r="P964" s="49"/>
      <c r="Q964" s="46"/>
    </row>
    <row r="965" spans="3:17" ht="25.5" customHeight="1" thickTop="1" thickBot="1" x14ac:dyDescent="0.3">
      <c r="C965" s="34"/>
      <c r="D965" s="35"/>
      <c r="E965" s="49"/>
      <c r="F965" s="49"/>
      <c r="G965" s="49"/>
      <c r="H965" s="49"/>
      <c r="I965" s="49"/>
      <c r="J965" s="49"/>
      <c r="K965" s="49"/>
      <c r="L965" s="49"/>
      <c r="M965" s="49"/>
      <c r="N965" s="49"/>
      <c r="O965" s="49"/>
      <c r="P965" s="49"/>
      <c r="Q965" s="46"/>
    </row>
    <row r="966" spans="3:17" ht="25.5" customHeight="1" thickTop="1" thickBot="1" x14ac:dyDescent="0.3">
      <c r="C966" s="34"/>
      <c r="D966" s="35"/>
      <c r="E966" s="49"/>
      <c r="F966" s="49"/>
      <c r="G966" s="49"/>
      <c r="H966" s="49"/>
      <c r="I966" s="49"/>
      <c r="J966" s="49"/>
      <c r="K966" s="49"/>
      <c r="L966" s="49"/>
      <c r="M966" s="49"/>
      <c r="N966" s="49"/>
      <c r="O966" s="49"/>
      <c r="P966" s="49"/>
      <c r="Q966" s="46"/>
    </row>
    <row r="967" spans="3:17" ht="25.5" customHeight="1" thickTop="1" thickBot="1" x14ac:dyDescent="0.3">
      <c r="C967" s="34"/>
      <c r="D967" s="35"/>
      <c r="E967" s="49"/>
      <c r="F967" s="49"/>
      <c r="G967" s="49"/>
      <c r="H967" s="49"/>
      <c r="I967" s="49"/>
      <c r="J967" s="49"/>
      <c r="K967" s="49"/>
      <c r="L967" s="49"/>
      <c r="M967" s="49"/>
      <c r="N967" s="49"/>
      <c r="O967" s="49"/>
      <c r="P967" s="49"/>
      <c r="Q967" s="46"/>
    </row>
    <row r="968" spans="3:17" ht="25.5" customHeight="1" thickTop="1" thickBot="1" x14ac:dyDescent="0.3">
      <c r="C968" s="34"/>
      <c r="D968" s="35"/>
      <c r="E968" s="49"/>
      <c r="F968" s="49"/>
      <c r="G968" s="49"/>
      <c r="H968" s="49"/>
      <c r="I968" s="49"/>
      <c r="J968" s="49"/>
      <c r="K968" s="49"/>
      <c r="L968" s="49"/>
      <c r="M968" s="49"/>
      <c r="N968" s="49"/>
      <c r="O968" s="49"/>
      <c r="P968" s="49"/>
      <c r="Q968" s="46"/>
    </row>
    <row r="969" spans="3:17" ht="25.5" customHeight="1" thickTop="1" thickBot="1" x14ac:dyDescent="0.3">
      <c r="C969" s="34"/>
      <c r="D969" s="35"/>
      <c r="E969" s="49"/>
      <c r="F969" s="49"/>
      <c r="G969" s="49"/>
      <c r="H969" s="49"/>
      <c r="I969" s="49"/>
      <c r="J969" s="49"/>
      <c r="K969" s="49"/>
      <c r="L969" s="49"/>
      <c r="M969" s="49"/>
      <c r="N969" s="49"/>
      <c r="O969" s="49"/>
      <c r="P969" s="49"/>
      <c r="Q969" s="46"/>
    </row>
    <row r="970" spans="3:17" ht="25.5" customHeight="1" thickTop="1" thickBot="1" x14ac:dyDescent="0.3">
      <c r="C970" s="34"/>
      <c r="D970" s="35"/>
      <c r="E970" s="49"/>
      <c r="F970" s="49"/>
      <c r="G970" s="49"/>
      <c r="H970" s="49"/>
      <c r="I970" s="49"/>
      <c r="J970" s="49"/>
      <c r="K970" s="49"/>
      <c r="L970" s="49"/>
      <c r="M970" s="49"/>
      <c r="N970" s="49"/>
      <c r="O970" s="49"/>
      <c r="P970" s="49"/>
      <c r="Q970" s="46"/>
    </row>
    <row r="971" spans="3:17" ht="25.5" customHeight="1" thickTop="1" thickBot="1" x14ac:dyDescent="0.3">
      <c r="C971" s="34"/>
      <c r="D971" s="35"/>
      <c r="E971" s="49"/>
      <c r="F971" s="49"/>
      <c r="G971" s="49"/>
      <c r="H971" s="49"/>
      <c r="I971" s="49"/>
      <c r="J971" s="49"/>
      <c r="K971" s="49"/>
      <c r="L971" s="49"/>
      <c r="M971" s="49"/>
      <c r="N971" s="49"/>
      <c r="O971" s="49"/>
      <c r="P971" s="49"/>
      <c r="Q971" s="46"/>
    </row>
    <row r="972" spans="3:17" ht="25.5" customHeight="1" thickTop="1" thickBot="1" x14ac:dyDescent="0.3">
      <c r="C972" s="34"/>
      <c r="D972" s="35"/>
      <c r="E972" s="49"/>
      <c r="F972" s="49"/>
      <c r="G972" s="49"/>
      <c r="H972" s="49"/>
      <c r="I972" s="49"/>
      <c r="J972" s="49"/>
      <c r="K972" s="49"/>
      <c r="L972" s="49"/>
      <c r="M972" s="49"/>
      <c r="N972" s="49"/>
      <c r="O972" s="49"/>
      <c r="P972" s="49"/>
      <c r="Q972" s="46"/>
    </row>
    <row r="973" spans="3:17" ht="25.5" customHeight="1" thickTop="1" thickBot="1" x14ac:dyDescent="0.3">
      <c r="C973" s="34"/>
      <c r="D973" s="35"/>
      <c r="E973" s="49"/>
      <c r="F973" s="49"/>
      <c r="G973" s="49"/>
      <c r="H973" s="49"/>
      <c r="I973" s="49"/>
      <c r="J973" s="49"/>
      <c r="K973" s="49"/>
      <c r="L973" s="49"/>
      <c r="M973" s="49"/>
      <c r="N973" s="49"/>
      <c r="O973" s="49"/>
      <c r="P973" s="49"/>
      <c r="Q973" s="46"/>
    </row>
    <row r="974" spans="3:17" ht="25.5" customHeight="1" thickTop="1" thickBot="1" x14ac:dyDescent="0.3">
      <c r="C974" s="34"/>
      <c r="D974" s="35"/>
      <c r="E974" s="49"/>
      <c r="F974" s="49"/>
      <c r="G974" s="49"/>
      <c r="H974" s="49"/>
      <c r="I974" s="49"/>
      <c r="J974" s="49"/>
      <c r="K974" s="49"/>
      <c r="L974" s="49"/>
      <c r="M974" s="49"/>
      <c r="N974" s="49"/>
      <c r="O974" s="49"/>
      <c r="P974" s="49"/>
      <c r="Q974" s="46"/>
    </row>
    <row r="975" spans="3:17" ht="25.5" customHeight="1" thickTop="1" thickBot="1" x14ac:dyDescent="0.3">
      <c r="C975" s="34"/>
      <c r="D975" s="35"/>
      <c r="E975" s="49"/>
      <c r="F975" s="49"/>
      <c r="G975" s="49"/>
      <c r="H975" s="49"/>
      <c r="I975" s="49"/>
      <c r="J975" s="49"/>
      <c r="K975" s="49"/>
      <c r="L975" s="49"/>
      <c r="M975" s="49"/>
      <c r="N975" s="49"/>
      <c r="O975" s="49"/>
      <c r="P975" s="49"/>
      <c r="Q975" s="46"/>
    </row>
    <row r="976" spans="3:17" ht="25.5" customHeight="1" thickTop="1" thickBot="1" x14ac:dyDescent="0.3">
      <c r="C976" s="34"/>
      <c r="D976" s="35"/>
      <c r="E976" s="49"/>
      <c r="F976" s="49"/>
      <c r="G976" s="49"/>
      <c r="H976" s="49"/>
      <c r="I976" s="49"/>
      <c r="J976" s="49"/>
      <c r="K976" s="49"/>
      <c r="L976" s="49"/>
      <c r="M976" s="49"/>
      <c r="N976" s="49"/>
      <c r="O976" s="49"/>
      <c r="P976" s="49"/>
      <c r="Q976" s="46"/>
    </row>
    <row r="977" spans="3:17" ht="25.5" customHeight="1" thickTop="1" thickBot="1" x14ac:dyDescent="0.3">
      <c r="C977" s="34"/>
      <c r="D977" s="35"/>
      <c r="E977" s="49"/>
      <c r="F977" s="49"/>
      <c r="G977" s="49"/>
      <c r="H977" s="49"/>
      <c r="I977" s="49"/>
      <c r="J977" s="49"/>
      <c r="K977" s="49"/>
      <c r="L977" s="49"/>
      <c r="M977" s="49"/>
      <c r="N977" s="49"/>
      <c r="O977" s="49"/>
      <c r="P977" s="49"/>
      <c r="Q977" s="46"/>
    </row>
    <row r="978" spans="3:17" ht="25.5" customHeight="1" thickTop="1" thickBot="1" x14ac:dyDescent="0.3">
      <c r="C978" s="34"/>
      <c r="D978" s="35"/>
      <c r="E978" s="49"/>
      <c r="F978" s="49"/>
      <c r="G978" s="49"/>
      <c r="H978" s="49"/>
      <c r="I978" s="49"/>
      <c r="J978" s="49"/>
      <c r="K978" s="49"/>
      <c r="L978" s="49"/>
      <c r="M978" s="49"/>
      <c r="N978" s="49"/>
      <c r="O978" s="49"/>
      <c r="P978" s="49"/>
      <c r="Q978" s="46"/>
    </row>
    <row r="979" spans="3:17" ht="25.5" customHeight="1" thickTop="1" thickBot="1" x14ac:dyDescent="0.3">
      <c r="C979" s="34"/>
      <c r="D979" s="35"/>
      <c r="E979" s="49"/>
      <c r="F979" s="49"/>
      <c r="G979" s="49"/>
      <c r="H979" s="49"/>
      <c r="I979" s="49"/>
      <c r="J979" s="49"/>
      <c r="K979" s="49"/>
      <c r="L979" s="49"/>
      <c r="M979" s="49"/>
      <c r="N979" s="49"/>
      <c r="O979" s="49"/>
      <c r="P979" s="49"/>
      <c r="Q979" s="46"/>
    </row>
    <row r="980" spans="3:17" ht="25.5" customHeight="1" thickTop="1" thickBot="1" x14ac:dyDescent="0.3">
      <c r="C980" s="34"/>
      <c r="D980" s="35"/>
      <c r="E980" s="49"/>
      <c r="F980" s="49"/>
      <c r="G980" s="49"/>
      <c r="H980" s="49"/>
      <c r="I980" s="49"/>
      <c r="J980" s="49"/>
      <c r="K980" s="49"/>
      <c r="L980" s="49"/>
      <c r="M980" s="49"/>
      <c r="N980" s="49"/>
      <c r="O980" s="49"/>
      <c r="P980" s="49"/>
      <c r="Q980" s="46"/>
    </row>
    <row r="981" spans="3:17" ht="25.5" customHeight="1" thickTop="1" thickBot="1" x14ac:dyDescent="0.3">
      <c r="C981" s="34"/>
      <c r="D981" s="35"/>
      <c r="E981" s="49"/>
      <c r="F981" s="49"/>
      <c r="G981" s="49"/>
      <c r="H981" s="49"/>
      <c r="I981" s="49"/>
      <c r="J981" s="49"/>
      <c r="K981" s="49"/>
      <c r="L981" s="49"/>
      <c r="M981" s="49"/>
      <c r="N981" s="49"/>
      <c r="O981" s="49"/>
      <c r="P981" s="49"/>
      <c r="Q981" s="46"/>
    </row>
    <row r="982" spans="3:17" ht="25.5" customHeight="1" thickTop="1" thickBot="1" x14ac:dyDescent="0.3">
      <c r="C982" s="34"/>
      <c r="D982" s="35"/>
      <c r="E982" s="49"/>
      <c r="F982" s="49"/>
      <c r="G982" s="49"/>
      <c r="H982" s="49"/>
      <c r="I982" s="49"/>
      <c r="J982" s="49"/>
      <c r="K982" s="49"/>
      <c r="L982" s="49"/>
      <c r="M982" s="49"/>
      <c r="N982" s="49"/>
      <c r="O982" s="49"/>
      <c r="P982" s="49"/>
      <c r="Q982" s="46"/>
    </row>
    <row r="983" spans="3:17" ht="25.5" customHeight="1" thickTop="1" thickBot="1" x14ac:dyDescent="0.3">
      <c r="C983" s="34"/>
      <c r="D983" s="35"/>
      <c r="E983" s="49"/>
      <c r="F983" s="49"/>
      <c r="G983" s="49"/>
      <c r="H983" s="49"/>
      <c r="I983" s="49"/>
      <c r="J983" s="49"/>
      <c r="K983" s="49"/>
      <c r="L983" s="49"/>
      <c r="M983" s="49"/>
      <c r="N983" s="49"/>
      <c r="O983" s="49"/>
      <c r="P983" s="49"/>
      <c r="Q983" s="46"/>
    </row>
    <row r="984" spans="3:17" ht="25.5" customHeight="1" thickTop="1" thickBot="1" x14ac:dyDescent="0.3">
      <c r="C984" s="34"/>
      <c r="D984" s="35"/>
      <c r="E984" s="49"/>
      <c r="F984" s="49"/>
      <c r="G984" s="49"/>
      <c r="H984" s="49"/>
      <c r="I984" s="49"/>
      <c r="J984" s="49"/>
      <c r="K984" s="49"/>
      <c r="L984" s="49"/>
      <c r="M984" s="49"/>
      <c r="N984" s="49"/>
      <c r="O984" s="49"/>
      <c r="P984" s="49"/>
      <c r="Q984" s="46"/>
    </row>
    <row r="985" spans="3:17" ht="25.5" customHeight="1" thickTop="1" thickBot="1" x14ac:dyDescent="0.3">
      <c r="C985" s="34"/>
      <c r="D985" s="35"/>
      <c r="E985" s="49"/>
      <c r="F985" s="49"/>
      <c r="G985" s="49"/>
      <c r="H985" s="49"/>
      <c r="I985" s="49"/>
      <c r="J985" s="49"/>
      <c r="K985" s="49"/>
      <c r="L985" s="49"/>
      <c r="M985" s="49"/>
      <c r="N985" s="49"/>
      <c r="O985" s="49"/>
      <c r="P985" s="49"/>
      <c r="Q985" s="46"/>
    </row>
    <row r="986" spans="3:17" ht="25.5" customHeight="1" thickTop="1" thickBot="1" x14ac:dyDescent="0.3">
      <c r="C986" s="34"/>
      <c r="D986" s="35"/>
      <c r="E986" s="49"/>
      <c r="F986" s="49"/>
      <c r="G986" s="49"/>
      <c r="H986" s="49"/>
      <c r="I986" s="49"/>
      <c r="J986" s="49"/>
      <c r="K986" s="49"/>
      <c r="L986" s="49"/>
      <c r="M986" s="49"/>
      <c r="N986" s="49"/>
      <c r="O986" s="49"/>
      <c r="P986" s="49"/>
      <c r="Q986" s="46"/>
    </row>
    <row r="987" spans="3:17" ht="25.5" customHeight="1" thickTop="1" thickBot="1" x14ac:dyDescent="0.3">
      <c r="C987" s="34"/>
      <c r="D987" s="35"/>
      <c r="E987" s="49"/>
      <c r="F987" s="49"/>
      <c r="G987" s="49"/>
      <c r="H987" s="49"/>
      <c r="I987" s="49"/>
      <c r="J987" s="49"/>
      <c r="K987" s="49"/>
      <c r="L987" s="49"/>
      <c r="M987" s="49"/>
      <c r="N987" s="49"/>
      <c r="O987" s="49"/>
      <c r="P987" s="49"/>
      <c r="Q987" s="46"/>
    </row>
    <row r="988" spans="3:17" ht="25.5" customHeight="1" thickTop="1" thickBot="1" x14ac:dyDescent="0.3">
      <c r="C988" s="34"/>
      <c r="D988" s="35"/>
      <c r="E988" s="49"/>
      <c r="F988" s="49"/>
      <c r="G988" s="49"/>
      <c r="H988" s="49"/>
      <c r="I988" s="49"/>
      <c r="J988" s="49"/>
      <c r="K988" s="49"/>
      <c r="L988" s="49"/>
      <c r="M988" s="49"/>
      <c r="N988" s="49"/>
      <c r="O988" s="49"/>
      <c r="P988" s="49"/>
      <c r="Q988" s="46"/>
    </row>
    <row r="989" spans="3:17" ht="25.5" customHeight="1" thickTop="1" thickBot="1" x14ac:dyDescent="0.3">
      <c r="C989" s="34"/>
      <c r="D989" s="35"/>
      <c r="E989" s="49"/>
      <c r="F989" s="49"/>
      <c r="G989" s="49"/>
      <c r="H989" s="49"/>
      <c r="I989" s="49"/>
      <c r="J989" s="49"/>
      <c r="K989" s="49"/>
      <c r="L989" s="49"/>
      <c r="M989" s="49"/>
      <c r="N989" s="49"/>
      <c r="O989" s="49"/>
      <c r="P989" s="49"/>
      <c r="Q989" s="46"/>
    </row>
    <row r="990" spans="3:17" ht="25.5" customHeight="1" thickTop="1" thickBot="1" x14ac:dyDescent="0.3">
      <c r="C990" s="34"/>
      <c r="D990" s="35"/>
      <c r="E990" s="49"/>
      <c r="F990" s="49"/>
      <c r="G990" s="49"/>
      <c r="H990" s="49"/>
      <c r="I990" s="49"/>
      <c r="J990" s="49"/>
      <c r="K990" s="49"/>
      <c r="L990" s="49"/>
      <c r="M990" s="49"/>
      <c r="N990" s="49"/>
      <c r="O990" s="49"/>
      <c r="P990" s="49"/>
      <c r="Q990" s="46"/>
    </row>
    <row r="991" spans="3:17" ht="25.5" customHeight="1" thickTop="1" thickBot="1" x14ac:dyDescent="0.3">
      <c r="C991" s="34"/>
      <c r="D991" s="35"/>
      <c r="E991" s="49"/>
      <c r="F991" s="49"/>
      <c r="G991" s="49"/>
      <c r="H991" s="49"/>
      <c r="I991" s="49"/>
      <c r="J991" s="49"/>
      <c r="K991" s="49"/>
      <c r="L991" s="49"/>
      <c r="M991" s="49"/>
      <c r="N991" s="49"/>
      <c r="O991" s="49"/>
      <c r="P991" s="49"/>
      <c r="Q991" s="46"/>
    </row>
    <row r="992" spans="3:17" ht="25.5" customHeight="1" thickTop="1" thickBot="1" x14ac:dyDescent="0.3">
      <c r="C992" s="34"/>
      <c r="D992" s="35"/>
      <c r="E992" s="49"/>
      <c r="F992" s="49"/>
      <c r="G992" s="49"/>
      <c r="H992" s="49"/>
      <c r="I992" s="49"/>
      <c r="J992" s="49"/>
      <c r="K992" s="49"/>
      <c r="L992" s="49"/>
      <c r="M992" s="49"/>
      <c r="N992" s="49"/>
      <c r="O992" s="49"/>
      <c r="P992" s="49"/>
      <c r="Q992" s="46"/>
    </row>
    <row r="993" spans="3:17" ht="25.5" customHeight="1" thickTop="1" thickBot="1" x14ac:dyDescent="0.3">
      <c r="C993" s="34"/>
      <c r="D993" s="35"/>
      <c r="E993" s="49"/>
      <c r="F993" s="49"/>
      <c r="G993" s="49"/>
      <c r="H993" s="49"/>
      <c r="I993" s="49"/>
      <c r="J993" s="49"/>
      <c r="K993" s="49"/>
      <c r="L993" s="49"/>
      <c r="M993" s="49"/>
      <c r="N993" s="49"/>
      <c r="O993" s="49"/>
      <c r="P993" s="49"/>
      <c r="Q993" s="46"/>
    </row>
    <row r="994" spans="3:17" ht="25.5" customHeight="1" thickTop="1" thickBot="1" x14ac:dyDescent="0.3">
      <c r="C994" s="34"/>
      <c r="D994" s="35"/>
      <c r="E994" s="49"/>
      <c r="F994" s="49"/>
      <c r="G994" s="49"/>
      <c r="H994" s="49"/>
      <c r="I994" s="49"/>
      <c r="J994" s="49"/>
      <c r="K994" s="49"/>
      <c r="L994" s="49"/>
      <c r="M994" s="49"/>
      <c r="N994" s="49"/>
      <c r="O994" s="49"/>
      <c r="P994" s="49"/>
      <c r="Q994" s="46"/>
    </row>
    <row r="995" spans="3:17" ht="25.5" customHeight="1" thickTop="1" thickBot="1" x14ac:dyDescent="0.3">
      <c r="C995" s="34"/>
      <c r="D995" s="35"/>
      <c r="E995" s="49"/>
      <c r="F995" s="49"/>
      <c r="G995" s="49"/>
      <c r="H995" s="49"/>
      <c r="I995" s="49"/>
      <c r="J995" s="49"/>
      <c r="K995" s="49"/>
      <c r="L995" s="49"/>
      <c r="M995" s="49"/>
      <c r="N995" s="49"/>
      <c r="O995" s="49"/>
      <c r="P995" s="49"/>
      <c r="Q995" s="46"/>
    </row>
    <row r="996" spans="3:17" ht="25.5" customHeight="1" thickTop="1" thickBot="1" x14ac:dyDescent="0.3">
      <c r="C996" s="34"/>
      <c r="D996" s="35"/>
      <c r="E996" s="49"/>
      <c r="F996" s="49"/>
      <c r="G996" s="49"/>
      <c r="H996" s="49"/>
      <c r="I996" s="49"/>
      <c r="J996" s="49"/>
      <c r="K996" s="49"/>
      <c r="L996" s="49"/>
      <c r="M996" s="49"/>
      <c r="N996" s="49"/>
      <c r="O996" s="49"/>
      <c r="P996" s="49"/>
      <c r="Q996" s="46"/>
    </row>
    <row r="997" spans="3:17" ht="25.5" customHeight="1" thickTop="1" thickBot="1" x14ac:dyDescent="0.3">
      <c r="C997" s="34"/>
      <c r="D997" s="35"/>
      <c r="E997" s="49"/>
      <c r="F997" s="49"/>
      <c r="G997" s="49"/>
      <c r="H997" s="49"/>
      <c r="I997" s="49"/>
      <c r="J997" s="49"/>
      <c r="K997" s="49"/>
      <c r="L997" s="49"/>
      <c r="M997" s="49"/>
      <c r="N997" s="49"/>
      <c r="O997" s="49"/>
      <c r="P997" s="49"/>
      <c r="Q997" s="46"/>
    </row>
    <row r="998" spans="3:17" ht="25.5" customHeight="1" thickTop="1" thickBot="1" x14ac:dyDescent="0.3">
      <c r="C998" s="34"/>
      <c r="D998" s="35"/>
      <c r="E998" s="49"/>
      <c r="F998" s="49"/>
      <c r="G998" s="49"/>
      <c r="H998" s="49"/>
      <c r="I998" s="49"/>
      <c r="J998" s="49"/>
      <c r="K998" s="49"/>
      <c r="L998" s="49"/>
      <c r="M998" s="49"/>
      <c r="N998" s="49"/>
      <c r="O998" s="49"/>
      <c r="P998" s="49"/>
      <c r="Q998" s="46"/>
    </row>
    <row r="999" spans="3:17" ht="25.5" customHeight="1" thickTop="1" thickBot="1" x14ac:dyDescent="0.3">
      <c r="C999" s="34"/>
      <c r="D999" s="35"/>
      <c r="E999" s="49"/>
      <c r="F999" s="49"/>
      <c r="G999" s="49"/>
      <c r="H999" s="49"/>
      <c r="I999" s="49"/>
      <c r="J999" s="49"/>
      <c r="K999" s="49"/>
      <c r="L999" s="49"/>
      <c r="M999" s="49"/>
      <c r="N999" s="49"/>
      <c r="O999" s="49"/>
      <c r="P999" s="49"/>
      <c r="Q999" s="46"/>
    </row>
    <row r="1000" spans="3:17" ht="25.5" customHeight="1" thickTop="1" thickBot="1" x14ac:dyDescent="0.3">
      <c r="C1000" s="34"/>
      <c r="D1000" s="35"/>
      <c r="E1000" s="49"/>
      <c r="F1000" s="49"/>
      <c r="G1000" s="49"/>
      <c r="H1000" s="49"/>
      <c r="I1000" s="49"/>
      <c r="J1000" s="49"/>
      <c r="K1000" s="49"/>
      <c r="L1000" s="49"/>
      <c r="M1000" s="49"/>
      <c r="N1000" s="49"/>
      <c r="O1000" s="49"/>
      <c r="P1000" s="49"/>
      <c r="Q1000" s="46"/>
    </row>
    <row r="1001" spans="3:17" ht="25.5" customHeight="1" thickTop="1" thickBot="1" x14ac:dyDescent="0.3">
      <c r="C1001" s="34"/>
      <c r="D1001" s="35"/>
      <c r="E1001" s="49"/>
      <c r="F1001" s="49"/>
      <c r="G1001" s="49"/>
      <c r="H1001" s="49"/>
      <c r="I1001" s="49"/>
      <c r="J1001" s="49"/>
      <c r="K1001" s="49"/>
      <c r="L1001" s="49"/>
      <c r="M1001" s="49"/>
      <c r="N1001" s="49"/>
      <c r="O1001" s="49"/>
      <c r="P1001" s="49"/>
      <c r="Q1001" s="46"/>
    </row>
    <row r="1002" spans="3:17" ht="25.5" customHeight="1" thickTop="1" thickBot="1" x14ac:dyDescent="0.3">
      <c r="C1002" s="34"/>
      <c r="D1002" s="35"/>
      <c r="E1002" s="49"/>
      <c r="F1002" s="49"/>
      <c r="G1002" s="49"/>
      <c r="H1002" s="49"/>
      <c r="I1002" s="49"/>
      <c r="J1002" s="49"/>
      <c r="K1002" s="49"/>
      <c r="L1002" s="49"/>
      <c r="M1002" s="49"/>
      <c r="N1002" s="49"/>
      <c r="O1002" s="49"/>
      <c r="P1002" s="49"/>
      <c r="Q1002" s="46"/>
    </row>
    <row r="1003" spans="3:17" ht="25.5" customHeight="1" thickTop="1" thickBot="1" x14ac:dyDescent="0.3">
      <c r="C1003" s="34"/>
      <c r="D1003" s="35"/>
      <c r="E1003" s="49"/>
      <c r="F1003" s="49"/>
      <c r="G1003" s="49"/>
      <c r="H1003" s="49"/>
      <c r="I1003" s="49"/>
      <c r="J1003" s="49"/>
      <c r="K1003" s="49"/>
      <c r="L1003" s="49"/>
      <c r="M1003" s="49"/>
      <c r="N1003" s="49"/>
      <c r="O1003" s="49"/>
      <c r="P1003" s="49"/>
      <c r="Q1003" s="46"/>
    </row>
    <row r="1004" spans="3:17" ht="25.5" customHeight="1" thickTop="1" thickBot="1" x14ac:dyDescent="0.3">
      <c r="C1004" s="34"/>
      <c r="D1004" s="35"/>
      <c r="E1004" s="49"/>
      <c r="F1004" s="49"/>
      <c r="G1004" s="49"/>
      <c r="H1004" s="49"/>
      <c r="I1004" s="49"/>
      <c r="J1004" s="49"/>
      <c r="K1004" s="49"/>
      <c r="L1004" s="49"/>
      <c r="M1004" s="49"/>
      <c r="N1004" s="49"/>
      <c r="O1004" s="49"/>
      <c r="P1004" s="49"/>
      <c r="Q1004" s="46"/>
    </row>
    <row r="1005" spans="3:17" ht="25.5" customHeight="1" thickTop="1" thickBot="1" x14ac:dyDescent="0.3">
      <c r="C1005" s="34"/>
      <c r="D1005" s="35"/>
      <c r="E1005" s="49"/>
      <c r="F1005" s="49"/>
      <c r="G1005" s="49"/>
      <c r="H1005" s="49"/>
      <c r="I1005" s="49"/>
      <c r="J1005" s="49"/>
      <c r="K1005" s="49"/>
      <c r="L1005" s="49"/>
      <c r="M1005" s="49"/>
      <c r="N1005" s="49"/>
      <c r="O1005" s="49"/>
      <c r="P1005" s="49"/>
      <c r="Q1005" s="46"/>
    </row>
    <row r="1006" spans="3:17" ht="25.5" customHeight="1" thickTop="1" thickBot="1" x14ac:dyDescent="0.3">
      <c r="C1006" s="34"/>
      <c r="D1006" s="35"/>
      <c r="E1006" s="49"/>
      <c r="F1006" s="49"/>
      <c r="G1006" s="49"/>
      <c r="H1006" s="49"/>
      <c r="I1006" s="49"/>
      <c r="J1006" s="49"/>
      <c r="K1006" s="49"/>
      <c r="L1006" s="49"/>
      <c r="M1006" s="49"/>
      <c r="N1006" s="49"/>
      <c r="O1006" s="49"/>
      <c r="P1006" s="49"/>
      <c r="Q1006" s="46"/>
    </row>
    <row r="1007" spans="3:17" ht="25.5" customHeight="1" thickTop="1" thickBot="1" x14ac:dyDescent="0.3">
      <c r="C1007" s="34"/>
      <c r="D1007" s="35"/>
      <c r="E1007" s="49"/>
      <c r="F1007" s="49"/>
      <c r="G1007" s="49"/>
      <c r="H1007" s="49"/>
      <c r="I1007" s="49"/>
      <c r="J1007" s="49"/>
      <c r="K1007" s="49"/>
      <c r="L1007" s="49"/>
      <c r="M1007" s="49"/>
      <c r="N1007" s="49"/>
      <c r="O1007" s="49"/>
      <c r="P1007" s="49"/>
      <c r="Q1007" s="46"/>
    </row>
    <row r="1008" spans="3:17" ht="25.5" customHeight="1" thickTop="1" thickBot="1" x14ac:dyDescent="0.3">
      <c r="C1008" s="34"/>
      <c r="D1008" s="35"/>
      <c r="E1008" s="49"/>
      <c r="F1008" s="49"/>
      <c r="G1008" s="49"/>
      <c r="H1008" s="49"/>
      <c r="I1008" s="49"/>
      <c r="J1008" s="49"/>
      <c r="K1008" s="49"/>
      <c r="L1008" s="49"/>
      <c r="M1008" s="49"/>
      <c r="N1008" s="49"/>
      <c r="O1008" s="49"/>
      <c r="P1008" s="49"/>
      <c r="Q1008" s="46"/>
    </row>
    <row r="1009" spans="3:17" ht="25.5" customHeight="1" thickTop="1" thickBot="1" x14ac:dyDescent="0.3">
      <c r="C1009" s="34"/>
      <c r="D1009" s="35"/>
      <c r="E1009" s="49"/>
      <c r="F1009" s="49"/>
      <c r="G1009" s="49"/>
      <c r="H1009" s="49"/>
      <c r="I1009" s="49"/>
      <c r="J1009" s="49"/>
      <c r="K1009" s="49"/>
      <c r="L1009" s="49"/>
      <c r="M1009" s="49"/>
      <c r="N1009" s="49"/>
      <c r="O1009" s="49"/>
      <c r="P1009" s="49"/>
      <c r="Q1009" s="46"/>
    </row>
    <row r="1010" spans="3:17" ht="25.5" customHeight="1" thickTop="1" thickBot="1" x14ac:dyDescent="0.3">
      <c r="C1010" s="34"/>
      <c r="D1010" s="35"/>
      <c r="E1010" s="49"/>
      <c r="F1010" s="49"/>
      <c r="G1010" s="49"/>
      <c r="H1010" s="49"/>
      <c r="I1010" s="49"/>
      <c r="J1010" s="49"/>
      <c r="K1010" s="49"/>
      <c r="L1010" s="49"/>
      <c r="M1010" s="49"/>
      <c r="N1010" s="49"/>
      <c r="O1010" s="49"/>
      <c r="P1010" s="49"/>
      <c r="Q1010" s="46"/>
    </row>
    <row r="1011" spans="3:17" ht="25.5" customHeight="1" thickTop="1" thickBot="1" x14ac:dyDescent="0.3">
      <c r="C1011" s="34"/>
      <c r="D1011" s="35"/>
      <c r="E1011" s="49"/>
      <c r="F1011" s="49"/>
      <c r="G1011" s="49"/>
      <c r="H1011" s="49"/>
      <c r="I1011" s="49"/>
      <c r="J1011" s="49"/>
      <c r="K1011" s="49"/>
      <c r="L1011" s="49"/>
      <c r="M1011" s="49"/>
      <c r="N1011" s="49"/>
      <c r="O1011" s="49"/>
      <c r="P1011" s="49"/>
      <c r="Q1011" s="46"/>
    </row>
    <row r="1012" spans="3:17" ht="25.5" customHeight="1" thickTop="1" thickBot="1" x14ac:dyDescent="0.3">
      <c r="C1012" s="34"/>
      <c r="D1012" s="35"/>
      <c r="E1012" s="49"/>
      <c r="F1012" s="49"/>
      <c r="G1012" s="49"/>
      <c r="H1012" s="49"/>
      <c r="I1012" s="49"/>
      <c r="J1012" s="49"/>
      <c r="K1012" s="49"/>
      <c r="L1012" s="49"/>
      <c r="M1012" s="49"/>
      <c r="N1012" s="49"/>
      <c r="O1012" s="49"/>
      <c r="P1012" s="49"/>
      <c r="Q1012" s="46"/>
    </row>
    <row r="1013" spans="3:17" ht="25.5" customHeight="1" thickTop="1" thickBot="1" x14ac:dyDescent="0.3">
      <c r="C1013" s="34"/>
      <c r="D1013" s="35"/>
      <c r="E1013" s="49"/>
      <c r="F1013" s="49"/>
      <c r="G1013" s="49"/>
      <c r="H1013" s="49"/>
      <c r="I1013" s="49"/>
      <c r="J1013" s="49"/>
      <c r="K1013" s="49"/>
      <c r="L1013" s="49"/>
      <c r="M1013" s="49"/>
      <c r="N1013" s="49"/>
      <c r="O1013" s="49"/>
      <c r="P1013" s="49"/>
      <c r="Q1013" s="46"/>
    </row>
    <row r="1014" spans="3:17" ht="25.5" customHeight="1" thickTop="1" thickBot="1" x14ac:dyDescent="0.3">
      <c r="C1014" s="34"/>
      <c r="D1014" s="35"/>
      <c r="E1014" s="49"/>
      <c r="F1014" s="49"/>
      <c r="G1014" s="49"/>
      <c r="H1014" s="49"/>
      <c r="I1014" s="49"/>
      <c r="J1014" s="49"/>
      <c r="K1014" s="49"/>
      <c r="L1014" s="49"/>
      <c r="M1014" s="49"/>
      <c r="N1014" s="49"/>
      <c r="O1014" s="49"/>
      <c r="P1014" s="49"/>
      <c r="Q1014" s="46"/>
    </row>
    <row r="1015" spans="3:17" ht="25.5" customHeight="1" thickTop="1" thickBot="1" x14ac:dyDescent="0.3">
      <c r="C1015" s="34"/>
      <c r="D1015" s="35"/>
      <c r="E1015" s="49"/>
      <c r="F1015" s="49"/>
      <c r="G1015" s="49"/>
      <c r="H1015" s="49"/>
      <c r="I1015" s="49"/>
      <c r="J1015" s="49"/>
      <c r="K1015" s="49"/>
      <c r="L1015" s="49"/>
      <c r="M1015" s="49"/>
      <c r="N1015" s="49"/>
      <c r="O1015" s="49"/>
      <c r="P1015" s="49"/>
      <c r="Q1015" s="46"/>
    </row>
    <row r="1016" spans="3:17" ht="25.5" customHeight="1" thickTop="1" thickBot="1" x14ac:dyDescent="0.3">
      <c r="C1016" s="34"/>
      <c r="D1016" s="35"/>
      <c r="E1016" s="49"/>
      <c r="F1016" s="49"/>
      <c r="G1016" s="49"/>
      <c r="H1016" s="49"/>
      <c r="I1016" s="49"/>
      <c r="J1016" s="49"/>
      <c r="K1016" s="49"/>
      <c r="L1016" s="49"/>
      <c r="M1016" s="49"/>
      <c r="N1016" s="49"/>
      <c r="O1016" s="49"/>
      <c r="P1016" s="49"/>
      <c r="Q1016" s="46"/>
    </row>
    <row r="1017" spans="3:17" ht="25.5" customHeight="1" thickTop="1" thickBot="1" x14ac:dyDescent="0.3">
      <c r="C1017" s="34"/>
      <c r="D1017" s="35"/>
      <c r="E1017" s="49"/>
      <c r="F1017" s="49"/>
      <c r="G1017" s="49"/>
      <c r="H1017" s="49"/>
      <c r="I1017" s="49"/>
      <c r="J1017" s="49"/>
      <c r="K1017" s="49"/>
      <c r="L1017" s="49"/>
      <c r="M1017" s="49"/>
      <c r="N1017" s="49"/>
      <c r="O1017" s="49"/>
      <c r="P1017" s="49"/>
      <c r="Q1017" s="46"/>
    </row>
    <row r="1018" spans="3:17" ht="25.5" customHeight="1" thickTop="1" thickBot="1" x14ac:dyDescent="0.3">
      <c r="C1018" s="34"/>
      <c r="D1018" s="35"/>
      <c r="E1018" s="49"/>
      <c r="F1018" s="49"/>
      <c r="G1018" s="49"/>
      <c r="H1018" s="49"/>
      <c r="I1018" s="49"/>
      <c r="J1018" s="49"/>
      <c r="K1018" s="49"/>
      <c r="L1018" s="49"/>
      <c r="M1018" s="49"/>
      <c r="N1018" s="49"/>
      <c r="O1018" s="49"/>
      <c r="P1018" s="49"/>
      <c r="Q1018" s="46"/>
    </row>
    <row r="1019" spans="3:17" ht="25.5" customHeight="1" thickTop="1" thickBot="1" x14ac:dyDescent="0.3">
      <c r="C1019" s="34"/>
      <c r="D1019" s="35"/>
      <c r="E1019" s="49"/>
      <c r="F1019" s="49"/>
      <c r="G1019" s="49"/>
      <c r="H1019" s="49"/>
      <c r="I1019" s="49"/>
      <c r="J1019" s="49"/>
      <c r="K1019" s="49"/>
      <c r="L1019" s="49"/>
      <c r="M1019" s="49"/>
      <c r="N1019" s="49"/>
      <c r="O1019" s="49"/>
      <c r="P1019" s="49"/>
      <c r="Q1019" s="46"/>
    </row>
    <row r="1020" spans="3:17" ht="25.5" customHeight="1" thickTop="1" thickBot="1" x14ac:dyDescent="0.3">
      <c r="C1020" s="34"/>
      <c r="D1020" s="35"/>
      <c r="E1020" s="49"/>
      <c r="F1020" s="49"/>
      <c r="G1020" s="49"/>
      <c r="H1020" s="49"/>
      <c r="I1020" s="49"/>
      <c r="J1020" s="49"/>
      <c r="K1020" s="49"/>
      <c r="L1020" s="49"/>
      <c r="M1020" s="49"/>
      <c r="N1020" s="49"/>
      <c r="O1020" s="49"/>
      <c r="P1020" s="49"/>
      <c r="Q1020" s="46"/>
    </row>
    <row r="1021" spans="3:17" ht="25.5" customHeight="1" thickTop="1" thickBot="1" x14ac:dyDescent="0.3">
      <c r="C1021" s="34"/>
      <c r="D1021" s="35"/>
      <c r="E1021" s="49"/>
      <c r="F1021" s="49"/>
      <c r="G1021" s="49"/>
      <c r="H1021" s="49"/>
      <c r="I1021" s="49"/>
      <c r="J1021" s="49"/>
      <c r="K1021" s="49"/>
      <c r="L1021" s="49"/>
      <c r="M1021" s="49"/>
      <c r="N1021" s="49"/>
      <c r="O1021" s="49"/>
      <c r="P1021" s="49"/>
      <c r="Q1021" s="46"/>
    </row>
    <row r="1022" spans="3:17" ht="25.5" customHeight="1" thickTop="1" thickBot="1" x14ac:dyDescent="0.3">
      <c r="C1022" s="34"/>
      <c r="D1022" s="35"/>
      <c r="E1022" s="49"/>
      <c r="F1022" s="49"/>
      <c r="G1022" s="49"/>
      <c r="H1022" s="49"/>
      <c r="I1022" s="49"/>
      <c r="J1022" s="49"/>
      <c r="K1022" s="49"/>
      <c r="L1022" s="49"/>
      <c r="M1022" s="49"/>
      <c r="N1022" s="49"/>
      <c r="O1022" s="49"/>
      <c r="P1022" s="49"/>
      <c r="Q1022" s="46"/>
    </row>
    <row r="1023" spans="3:17" ht="25.5" customHeight="1" thickTop="1" thickBot="1" x14ac:dyDescent="0.3">
      <c r="C1023" s="34"/>
      <c r="D1023" s="35"/>
      <c r="E1023" s="49"/>
      <c r="F1023" s="49"/>
      <c r="G1023" s="49"/>
      <c r="H1023" s="49"/>
      <c r="I1023" s="49"/>
      <c r="J1023" s="49"/>
      <c r="K1023" s="49"/>
      <c r="L1023" s="49"/>
      <c r="M1023" s="49"/>
      <c r="N1023" s="49"/>
      <c r="O1023" s="49"/>
      <c r="P1023" s="49"/>
      <c r="Q1023" s="46"/>
    </row>
    <row r="1024" spans="3:17" ht="25.5" customHeight="1" thickTop="1" thickBot="1" x14ac:dyDescent="0.3">
      <c r="C1024" s="34"/>
      <c r="D1024" s="35"/>
      <c r="E1024" s="49"/>
      <c r="F1024" s="49"/>
      <c r="G1024" s="49"/>
      <c r="H1024" s="49"/>
      <c r="I1024" s="49"/>
      <c r="J1024" s="49"/>
      <c r="K1024" s="49"/>
      <c r="L1024" s="49"/>
      <c r="M1024" s="49"/>
      <c r="N1024" s="49"/>
      <c r="O1024" s="49"/>
      <c r="P1024" s="49"/>
      <c r="Q1024" s="46"/>
    </row>
    <row r="1025" spans="3:17" ht="25.5" customHeight="1" thickTop="1" thickBot="1" x14ac:dyDescent="0.3">
      <c r="C1025" s="34"/>
      <c r="D1025" s="35"/>
      <c r="E1025" s="49"/>
      <c r="F1025" s="49"/>
      <c r="G1025" s="49"/>
      <c r="H1025" s="49"/>
      <c r="I1025" s="49"/>
      <c r="J1025" s="49"/>
      <c r="K1025" s="49"/>
      <c r="L1025" s="49"/>
      <c r="M1025" s="49"/>
      <c r="N1025" s="49"/>
      <c r="O1025" s="49"/>
      <c r="P1025" s="49"/>
      <c r="Q1025" s="46"/>
    </row>
    <row r="1026" spans="3:17" ht="25.5" customHeight="1" thickTop="1" thickBot="1" x14ac:dyDescent="0.3">
      <c r="C1026" s="34"/>
      <c r="D1026" s="35"/>
      <c r="E1026" s="49"/>
      <c r="F1026" s="49"/>
      <c r="G1026" s="49"/>
      <c r="H1026" s="49"/>
      <c r="I1026" s="49"/>
      <c r="J1026" s="49"/>
      <c r="K1026" s="49"/>
      <c r="L1026" s="49"/>
      <c r="M1026" s="49"/>
      <c r="N1026" s="49"/>
      <c r="O1026" s="49"/>
      <c r="P1026" s="49"/>
      <c r="Q1026" s="46"/>
    </row>
    <row r="1027" spans="3:17" ht="25.5" customHeight="1" thickTop="1" thickBot="1" x14ac:dyDescent="0.3">
      <c r="C1027" s="34"/>
      <c r="D1027" s="35"/>
      <c r="E1027" s="49"/>
      <c r="F1027" s="49"/>
      <c r="G1027" s="49"/>
      <c r="H1027" s="49"/>
      <c r="I1027" s="49"/>
      <c r="J1027" s="49"/>
      <c r="K1027" s="49"/>
      <c r="L1027" s="49"/>
      <c r="M1027" s="49"/>
      <c r="N1027" s="49"/>
      <c r="O1027" s="49"/>
      <c r="P1027" s="49"/>
      <c r="Q1027" s="46"/>
    </row>
    <row r="1028" spans="3:17" ht="25.5" customHeight="1" thickTop="1" thickBot="1" x14ac:dyDescent="0.3">
      <c r="C1028" s="34"/>
      <c r="D1028" s="35"/>
      <c r="E1028" s="49"/>
      <c r="F1028" s="49"/>
      <c r="G1028" s="49"/>
      <c r="H1028" s="49"/>
      <c r="I1028" s="49"/>
      <c r="J1028" s="49"/>
      <c r="K1028" s="49"/>
      <c r="L1028" s="49"/>
      <c r="M1028" s="49"/>
      <c r="N1028" s="49"/>
      <c r="O1028" s="49"/>
      <c r="P1028" s="49"/>
      <c r="Q1028" s="46"/>
    </row>
    <row r="1029" spans="3:17" ht="25.5" customHeight="1" thickTop="1" thickBot="1" x14ac:dyDescent="0.3">
      <c r="C1029" s="34"/>
      <c r="D1029" s="35"/>
      <c r="E1029" s="49"/>
      <c r="F1029" s="49"/>
      <c r="G1029" s="49"/>
      <c r="H1029" s="49"/>
      <c r="I1029" s="49"/>
      <c r="J1029" s="49"/>
      <c r="K1029" s="49"/>
      <c r="L1029" s="49"/>
      <c r="M1029" s="49"/>
      <c r="N1029" s="49"/>
      <c r="O1029" s="49"/>
      <c r="P1029" s="49"/>
      <c r="Q1029" s="46"/>
    </row>
    <row r="1030" spans="3:17" ht="25.5" customHeight="1" thickTop="1" thickBot="1" x14ac:dyDescent="0.3">
      <c r="C1030" s="34"/>
      <c r="D1030" s="35"/>
      <c r="E1030" s="49"/>
      <c r="F1030" s="49"/>
      <c r="G1030" s="49"/>
      <c r="H1030" s="49"/>
      <c r="I1030" s="49"/>
      <c r="J1030" s="49"/>
      <c r="K1030" s="49"/>
      <c r="L1030" s="49"/>
      <c r="M1030" s="49"/>
      <c r="N1030" s="49"/>
      <c r="O1030" s="49"/>
      <c r="P1030" s="49"/>
      <c r="Q1030" s="46"/>
    </row>
    <row r="1031" spans="3:17" ht="25.5" customHeight="1" thickTop="1" thickBot="1" x14ac:dyDescent="0.3">
      <c r="C1031" s="34"/>
      <c r="D1031" s="35"/>
      <c r="E1031" s="49"/>
      <c r="F1031" s="49"/>
      <c r="G1031" s="49"/>
      <c r="H1031" s="49"/>
      <c r="I1031" s="49"/>
      <c r="J1031" s="49"/>
      <c r="K1031" s="49"/>
      <c r="L1031" s="49"/>
      <c r="M1031" s="49"/>
      <c r="N1031" s="49"/>
      <c r="O1031" s="49"/>
      <c r="P1031" s="49"/>
      <c r="Q1031" s="46"/>
    </row>
    <row r="1032" spans="3:17" ht="25.5" customHeight="1" thickTop="1" thickBot="1" x14ac:dyDescent="0.3">
      <c r="C1032" s="34"/>
      <c r="D1032" s="35"/>
      <c r="E1032" s="49"/>
      <c r="F1032" s="49"/>
      <c r="G1032" s="49"/>
      <c r="H1032" s="49"/>
      <c r="I1032" s="49"/>
      <c r="J1032" s="49"/>
      <c r="K1032" s="49"/>
      <c r="L1032" s="49"/>
      <c r="M1032" s="49"/>
      <c r="N1032" s="49"/>
      <c r="O1032" s="49"/>
      <c r="P1032" s="49"/>
      <c r="Q1032" s="46"/>
    </row>
    <row r="1033" spans="3:17" ht="25.5" customHeight="1" thickTop="1" thickBot="1" x14ac:dyDescent="0.3">
      <c r="C1033" s="34"/>
      <c r="D1033" s="35"/>
      <c r="E1033" s="49"/>
      <c r="F1033" s="49"/>
      <c r="G1033" s="49"/>
      <c r="H1033" s="49"/>
      <c r="I1033" s="49"/>
      <c r="J1033" s="49"/>
      <c r="K1033" s="49"/>
      <c r="L1033" s="49"/>
      <c r="M1033" s="49"/>
      <c r="N1033" s="49"/>
      <c r="O1033" s="49"/>
      <c r="P1033" s="49"/>
      <c r="Q1033" s="46"/>
    </row>
    <row r="1034" spans="3:17" ht="25.5" customHeight="1" thickTop="1" thickBot="1" x14ac:dyDescent="0.3">
      <c r="C1034" s="34"/>
      <c r="D1034" s="35"/>
      <c r="E1034" s="49"/>
      <c r="F1034" s="49"/>
      <c r="G1034" s="49"/>
      <c r="H1034" s="49"/>
      <c r="I1034" s="49"/>
      <c r="J1034" s="49"/>
      <c r="K1034" s="49"/>
      <c r="L1034" s="49"/>
      <c r="M1034" s="49"/>
      <c r="N1034" s="49"/>
      <c r="O1034" s="49"/>
      <c r="P1034" s="49"/>
      <c r="Q1034" s="46"/>
    </row>
    <row r="1035" spans="3:17" ht="25.5" customHeight="1" thickTop="1" thickBot="1" x14ac:dyDescent="0.3">
      <c r="C1035" s="34"/>
      <c r="D1035" s="35"/>
      <c r="E1035" s="49"/>
      <c r="F1035" s="49"/>
      <c r="G1035" s="49"/>
      <c r="H1035" s="49"/>
      <c r="I1035" s="49"/>
      <c r="J1035" s="49"/>
      <c r="K1035" s="49"/>
      <c r="L1035" s="49"/>
      <c r="M1035" s="49"/>
      <c r="N1035" s="49"/>
      <c r="O1035" s="49"/>
      <c r="P1035" s="49"/>
      <c r="Q1035" s="46"/>
    </row>
    <row r="1036" spans="3:17" ht="25.5" customHeight="1" thickTop="1" thickBot="1" x14ac:dyDescent="0.3">
      <c r="C1036" s="34"/>
      <c r="D1036" s="35"/>
      <c r="E1036" s="49"/>
      <c r="F1036" s="49"/>
      <c r="G1036" s="49"/>
      <c r="H1036" s="49"/>
      <c r="I1036" s="49"/>
      <c r="J1036" s="49"/>
      <c r="K1036" s="49"/>
      <c r="L1036" s="49"/>
      <c r="M1036" s="49"/>
      <c r="N1036" s="49"/>
      <c r="O1036" s="49"/>
      <c r="P1036" s="49"/>
      <c r="Q1036" s="46"/>
    </row>
    <row r="1037" spans="3:17" ht="25.5" customHeight="1" thickTop="1" thickBot="1" x14ac:dyDescent="0.3">
      <c r="C1037" s="34"/>
      <c r="D1037" s="35"/>
      <c r="E1037" s="49"/>
      <c r="F1037" s="49"/>
      <c r="G1037" s="49"/>
      <c r="H1037" s="49"/>
      <c r="I1037" s="49"/>
      <c r="J1037" s="49"/>
      <c r="K1037" s="49"/>
      <c r="L1037" s="49"/>
      <c r="M1037" s="49"/>
      <c r="N1037" s="49"/>
      <c r="O1037" s="49"/>
      <c r="P1037" s="49"/>
      <c r="Q1037" s="46"/>
    </row>
    <row r="1038" spans="3:17" ht="25.5" customHeight="1" thickTop="1" thickBot="1" x14ac:dyDescent="0.3">
      <c r="C1038" s="34"/>
      <c r="D1038" s="35"/>
      <c r="E1038" s="49"/>
      <c r="F1038" s="49"/>
      <c r="G1038" s="49"/>
      <c r="H1038" s="49"/>
      <c r="I1038" s="49"/>
      <c r="J1038" s="49"/>
      <c r="K1038" s="49"/>
      <c r="L1038" s="49"/>
      <c r="M1038" s="49"/>
      <c r="N1038" s="49"/>
      <c r="O1038" s="49"/>
      <c r="P1038" s="49"/>
      <c r="Q1038" s="46"/>
    </row>
    <row r="1039" spans="3:17" ht="25.5" customHeight="1" thickTop="1" thickBot="1" x14ac:dyDescent="0.3">
      <c r="C1039" s="34"/>
      <c r="D1039" s="35"/>
      <c r="E1039" s="49"/>
      <c r="F1039" s="49"/>
      <c r="G1039" s="49"/>
      <c r="H1039" s="49"/>
      <c r="I1039" s="49"/>
      <c r="J1039" s="49"/>
      <c r="K1039" s="49"/>
      <c r="L1039" s="49"/>
      <c r="M1039" s="49"/>
      <c r="N1039" s="49"/>
      <c r="O1039" s="49"/>
      <c r="P1039" s="49"/>
      <c r="Q1039" s="46"/>
    </row>
    <row r="1040" spans="3:17" ht="25.5" customHeight="1" thickTop="1" thickBot="1" x14ac:dyDescent="0.3">
      <c r="C1040" s="34"/>
      <c r="D1040" s="35"/>
      <c r="E1040" s="49"/>
      <c r="F1040" s="49"/>
      <c r="G1040" s="49"/>
      <c r="H1040" s="49"/>
      <c r="I1040" s="49"/>
      <c r="J1040" s="49"/>
      <c r="K1040" s="49"/>
      <c r="L1040" s="49"/>
      <c r="M1040" s="49"/>
      <c r="N1040" s="49"/>
      <c r="O1040" s="49"/>
      <c r="P1040" s="49"/>
      <c r="Q1040" s="46"/>
    </row>
    <row r="1041" spans="3:17" ht="25.5" customHeight="1" thickTop="1" thickBot="1" x14ac:dyDescent="0.3">
      <c r="C1041" s="34"/>
      <c r="D1041" s="35"/>
      <c r="E1041" s="49"/>
      <c r="F1041" s="49"/>
      <c r="G1041" s="49"/>
      <c r="H1041" s="49"/>
      <c r="I1041" s="49"/>
      <c r="J1041" s="49"/>
      <c r="K1041" s="49"/>
      <c r="L1041" s="49"/>
      <c r="M1041" s="49"/>
      <c r="N1041" s="49"/>
      <c r="O1041" s="49"/>
      <c r="P1041" s="49"/>
      <c r="Q1041" s="46"/>
    </row>
    <row r="1042" spans="3:17" ht="25.5" customHeight="1" thickTop="1" thickBot="1" x14ac:dyDescent="0.3">
      <c r="C1042" s="34"/>
      <c r="D1042" s="35"/>
      <c r="E1042" s="49"/>
      <c r="F1042" s="49"/>
      <c r="G1042" s="49"/>
      <c r="H1042" s="49"/>
      <c r="I1042" s="49"/>
      <c r="J1042" s="49"/>
      <c r="K1042" s="49"/>
      <c r="L1042" s="49"/>
      <c r="M1042" s="49"/>
      <c r="N1042" s="49"/>
      <c r="O1042" s="49"/>
      <c r="P1042" s="49"/>
      <c r="Q1042" s="46"/>
    </row>
    <row r="1043" spans="3:17" ht="25.5" customHeight="1" thickTop="1" thickBot="1" x14ac:dyDescent="0.3">
      <c r="C1043" s="34"/>
      <c r="D1043" s="35"/>
      <c r="E1043" s="49"/>
      <c r="F1043" s="49"/>
      <c r="G1043" s="49"/>
      <c r="H1043" s="49"/>
      <c r="I1043" s="49"/>
      <c r="J1043" s="49"/>
      <c r="K1043" s="49"/>
      <c r="L1043" s="49"/>
      <c r="M1043" s="49"/>
      <c r="N1043" s="49"/>
      <c r="O1043" s="49"/>
      <c r="P1043" s="49"/>
      <c r="Q1043" s="46"/>
    </row>
    <row r="1044" spans="3:17" ht="25.5" customHeight="1" thickTop="1" thickBot="1" x14ac:dyDescent="0.3">
      <c r="C1044" s="34"/>
      <c r="D1044" s="35"/>
      <c r="E1044" s="49"/>
      <c r="F1044" s="49"/>
      <c r="G1044" s="49"/>
      <c r="H1044" s="49"/>
      <c r="I1044" s="49"/>
      <c r="J1044" s="49"/>
      <c r="K1044" s="49"/>
      <c r="L1044" s="49"/>
      <c r="M1044" s="49"/>
      <c r="N1044" s="49"/>
      <c r="O1044" s="49"/>
      <c r="P1044" s="49"/>
      <c r="Q1044" s="46"/>
    </row>
    <row r="1045" spans="3:17" ht="25.5" customHeight="1" thickTop="1" thickBot="1" x14ac:dyDescent="0.3">
      <c r="C1045" s="34"/>
      <c r="D1045" s="35"/>
      <c r="E1045" s="49"/>
      <c r="F1045" s="49"/>
      <c r="G1045" s="49"/>
      <c r="H1045" s="49"/>
      <c r="I1045" s="49"/>
      <c r="J1045" s="49"/>
      <c r="K1045" s="49"/>
      <c r="L1045" s="49"/>
      <c r="M1045" s="49"/>
      <c r="N1045" s="49"/>
      <c r="O1045" s="49"/>
      <c r="P1045" s="49"/>
      <c r="Q1045" s="46"/>
    </row>
    <row r="1046" spans="3:17" ht="25.5" customHeight="1" thickTop="1" thickBot="1" x14ac:dyDescent="0.3">
      <c r="C1046" s="34"/>
      <c r="D1046" s="35"/>
      <c r="E1046" s="49"/>
      <c r="F1046" s="49"/>
      <c r="G1046" s="49"/>
      <c r="H1046" s="49"/>
      <c r="I1046" s="49"/>
      <c r="J1046" s="49"/>
      <c r="K1046" s="49"/>
      <c r="L1046" s="49"/>
      <c r="M1046" s="49"/>
      <c r="N1046" s="49"/>
      <c r="O1046" s="49"/>
      <c r="P1046" s="49"/>
      <c r="Q1046" s="46"/>
    </row>
    <row r="1047" spans="3:17" ht="25.5" customHeight="1" thickTop="1" thickBot="1" x14ac:dyDescent="0.3">
      <c r="C1047" s="34"/>
      <c r="D1047" s="35"/>
      <c r="E1047" s="49"/>
      <c r="F1047" s="49"/>
      <c r="G1047" s="49"/>
      <c r="H1047" s="49"/>
      <c r="I1047" s="49"/>
      <c r="J1047" s="49"/>
      <c r="K1047" s="49"/>
      <c r="L1047" s="49"/>
      <c r="M1047" s="49"/>
      <c r="N1047" s="49"/>
      <c r="O1047" s="49"/>
      <c r="P1047" s="49"/>
      <c r="Q1047" s="46"/>
    </row>
    <row r="1048" spans="3:17" ht="25.5" customHeight="1" thickTop="1" thickBot="1" x14ac:dyDescent="0.3">
      <c r="C1048" s="34"/>
      <c r="D1048" s="35"/>
      <c r="E1048" s="49"/>
      <c r="F1048" s="49"/>
      <c r="G1048" s="49"/>
      <c r="H1048" s="49"/>
      <c r="I1048" s="49"/>
      <c r="J1048" s="49"/>
      <c r="K1048" s="49"/>
      <c r="L1048" s="49"/>
      <c r="M1048" s="49"/>
      <c r="N1048" s="49"/>
      <c r="O1048" s="49"/>
      <c r="P1048" s="49"/>
      <c r="Q1048" s="46"/>
    </row>
    <row r="1049" spans="3:17" ht="25.5" customHeight="1" thickTop="1" thickBot="1" x14ac:dyDescent="0.3">
      <c r="C1049" s="34"/>
      <c r="D1049" s="35"/>
      <c r="E1049" s="49"/>
      <c r="F1049" s="49"/>
      <c r="G1049" s="49"/>
      <c r="H1049" s="49"/>
      <c r="I1049" s="49"/>
      <c r="J1049" s="49"/>
      <c r="K1049" s="49"/>
      <c r="L1049" s="49"/>
      <c r="M1049" s="49"/>
      <c r="N1049" s="49"/>
      <c r="O1049" s="49"/>
      <c r="P1049" s="49"/>
      <c r="Q1049" s="46"/>
    </row>
    <row r="1050" spans="3:17" ht="25.5" customHeight="1" thickTop="1" thickBot="1" x14ac:dyDescent="0.3">
      <c r="C1050" s="34"/>
      <c r="D1050" s="35"/>
      <c r="E1050" s="49"/>
      <c r="F1050" s="49"/>
      <c r="G1050" s="49"/>
      <c r="H1050" s="49"/>
      <c r="I1050" s="49"/>
      <c r="J1050" s="49"/>
      <c r="K1050" s="49"/>
      <c r="L1050" s="49"/>
      <c r="M1050" s="49"/>
      <c r="N1050" s="49"/>
      <c r="O1050" s="49"/>
      <c r="P1050" s="49"/>
      <c r="Q1050" s="46"/>
    </row>
    <row r="1051" spans="3:17" ht="25.5" customHeight="1" thickTop="1" thickBot="1" x14ac:dyDescent="0.3">
      <c r="C1051" s="34"/>
      <c r="D1051" s="35"/>
      <c r="E1051" s="49"/>
      <c r="F1051" s="49"/>
      <c r="G1051" s="49"/>
      <c r="H1051" s="49"/>
      <c r="I1051" s="49"/>
      <c r="J1051" s="49"/>
      <c r="K1051" s="49"/>
      <c r="L1051" s="49"/>
      <c r="M1051" s="49"/>
      <c r="N1051" s="49"/>
      <c r="O1051" s="49"/>
      <c r="P1051" s="49"/>
      <c r="Q1051" s="46"/>
    </row>
    <row r="1052" spans="3:17" ht="25.5" customHeight="1" thickTop="1" thickBot="1" x14ac:dyDescent="0.3">
      <c r="C1052" s="34"/>
      <c r="D1052" s="35"/>
      <c r="E1052" s="49"/>
      <c r="F1052" s="49"/>
      <c r="G1052" s="49"/>
      <c r="H1052" s="49"/>
      <c r="I1052" s="49"/>
      <c r="J1052" s="49"/>
      <c r="K1052" s="49"/>
      <c r="L1052" s="49"/>
      <c r="M1052" s="49"/>
      <c r="N1052" s="49"/>
      <c r="O1052" s="49"/>
      <c r="P1052" s="49"/>
      <c r="Q1052" s="46"/>
    </row>
    <row r="1053" spans="3:17" ht="25.5" customHeight="1" thickTop="1" thickBot="1" x14ac:dyDescent="0.3">
      <c r="C1053" s="34"/>
      <c r="D1053" s="35"/>
      <c r="E1053" s="49"/>
      <c r="F1053" s="49"/>
      <c r="G1053" s="49"/>
      <c r="H1053" s="49"/>
      <c r="I1053" s="49"/>
      <c r="J1053" s="49"/>
      <c r="K1053" s="49"/>
      <c r="L1053" s="49"/>
      <c r="M1053" s="49"/>
      <c r="N1053" s="49"/>
      <c r="O1053" s="49"/>
      <c r="P1053" s="49"/>
      <c r="Q1053" s="46"/>
    </row>
    <row r="1054" spans="3:17" ht="25.5" customHeight="1" thickTop="1" thickBot="1" x14ac:dyDescent="0.3">
      <c r="C1054" s="34"/>
      <c r="D1054" s="35"/>
      <c r="E1054" s="49"/>
      <c r="F1054" s="49"/>
      <c r="G1054" s="49"/>
      <c r="H1054" s="49"/>
      <c r="I1054" s="49"/>
      <c r="J1054" s="49"/>
      <c r="K1054" s="49"/>
      <c r="L1054" s="49"/>
      <c r="M1054" s="49"/>
      <c r="N1054" s="49"/>
      <c r="O1054" s="49"/>
      <c r="P1054" s="49"/>
      <c r="Q1054" s="46"/>
    </row>
    <row r="1055" spans="3:17" ht="25.5" customHeight="1" thickTop="1" thickBot="1" x14ac:dyDescent="0.3">
      <c r="C1055" s="34"/>
      <c r="D1055" s="35"/>
      <c r="E1055" s="49"/>
      <c r="F1055" s="49"/>
      <c r="G1055" s="49"/>
      <c r="H1055" s="49"/>
      <c r="I1055" s="49"/>
      <c r="J1055" s="49"/>
      <c r="K1055" s="49"/>
      <c r="L1055" s="49"/>
      <c r="M1055" s="49"/>
      <c r="N1055" s="49"/>
      <c r="O1055" s="49"/>
      <c r="P1055" s="49"/>
      <c r="Q1055" s="46"/>
    </row>
    <row r="1056" spans="3:17" ht="25.5" customHeight="1" thickTop="1" thickBot="1" x14ac:dyDescent="0.3">
      <c r="C1056" s="34"/>
      <c r="D1056" s="35"/>
      <c r="E1056" s="49"/>
      <c r="F1056" s="49"/>
      <c r="G1056" s="49"/>
      <c r="H1056" s="49"/>
      <c r="I1056" s="49"/>
      <c r="J1056" s="49"/>
      <c r="K1056" s="49"/>
      <c r="L1056" s="49"/>
      <c r="M1056" s="49"/>
      <c r="N1056" s="49"/>
      <c r="O1056" s="49"/>
      <c r="P1056" s="49"/>
      <c r="Q1056" s="46"/>
    </row>
    <row r="1057" spans="3:17" ht="25.5" customHeight="1" thickTop="1" thickBot="1" x14ac:dyDescent="0.3">
      <c r="C1057" s="34"/>
      <c r="D1057" s="35"/>
      <c r="E1057" s="49"/>
      <c r="F1057" s="49"/>
      <c r="G1057" s="49"/>
      <c r="H1057" s="49"/>
      <c r="I1057" s="49"/>
      <c r="J1057" s="49"/>
      <c r="K1057" s="49"/>
      <c r="L1057" s="49"/>
      <c r="M1057" s="49"/>
      <c r="N1057" s="49"/>
      <c r="O1057" s="49"/>
      <c r="P1057" s="49"/>
      <c r="Q1057" s="46"/>
    </row>
    <row r="1058" spans="3:17" ht="25.5" customHeight="1" thickTop="1" thickBot="1" x14ac:dyDescent="0.3">
      <c r="C1058" s="34"/>
      <c r="D1058" s="35"/>
      <c r="E1058" s="49"/>
      <c r="F1058" s="49"/>
      <c r="G1058" s="49"/>
      <c r="H1058" s="49"/>
      <c r="I1058" s="49"/>
      <c r="J1058" s="49"/>
      <c r="K1058" s="49"/>
      <c r="L1058" s="49"/>
      <c r="M1058" s="49"/>
      <c r="N1058" s="49"/>
      <c r="O1058" s="49"/>
      <c r="P1058" s="49"/>
      <c r="Q1058" s="46"/>
    </row>
    <row r="1059" spans="3:17" ht="25.5" customHeight="1" thickTop="1" thickBot="1" x14ac:dyDescent="0.3">
      <c r="C1059" s="34"/>
      <c r="D1059" s="35"/>
      <c r="E1059" s="49"/>
      <c r="F1059" s="49"/>
      <c r="G1059" s="49"/>
      <c r="H1059" s="49"/>
      <c r="I1059" s="49"/>
      <c r="J1059" s="49"/>
      <c r="K1059" s="49"/>
      <c r="L1059" s="49"/>
      <c r="M1059" s="49"/>
      <c r="N1059" s="49"/>
      <c r="O1059" s="49"/>
      <c r="P1059" s="49"/>
      <c r="Q1059" s="46"/>
    </row>
    <row r="1060" spans="3:17" ht="25.5" customHeight="1" thickTop="1" thickBot="1" x14ac:dyDescent="0.3">
      <c r="C1060" s="34"/>
      <c r="D1060" s="35"/>
      <c r="E1060" s="49"/>
      <c r="F1060" s="49"/>
      <c r="G1060" s="49"/>
      <c r="H1060" s="49"/>
      <c r="I1060" s="49"/>
      <c r="J1060" s="49"/>
      <c r="K1060" s="49"/>
      <c r="L1060" s="49"/>
      <c r="M1060" s="49"/>
      <c r="N1060" s="49"/>
      <c r="O1060" s="49"/>
      <c r="P1060" s="49"/>
      <c r="Q1060" s="46"/>
    </row>
    <row r="1061" spans="3:17" ht="25.5" customHeight="1" thickTop="1" thickBot="1" x14ac:dyDescent="0.3">
      <c r="C1061" s="34"/>
      <c r="D1061" s="35"/>
      <c r="E1061" s="49"/>
      <c r="F1061" s="49"/>
      <c r="G1061" s="49"/>
      <c r="H1061" s="49"/>
      <c r="I1061" s="49"/>
      <c r="J1061" s="49"/>
      <c r="K1061" s="49"/>
      <c r="L1061" s="49"/>
      <c r="M1061" s="49"/>
      <c r="N1061" s="49"/>
      <c r="O1061" s="49"/>
      <c r="P1061" s="49"/>
      <c r="Q1061" s="46"/>
    </row>
    <row r="1062" spans="3:17" ht="25.5" customHeight="1" thickTop="1" thickBot="1" x14ac:dyDescent="0.3">
      <c r="C1062" s="34"/>
      <c r="D1062" s="35"/>
      <c r="E1062" s="49"/>
      <c r="F1062" s="49"/>
      <c r="G1062" s="49"/>
      <c r="H1062" s="49"/>
      <c r="I1062" s="49"/>
      <c r="J1062" s="49"/>
      <c r="K1062" s="49"/>
      <c r="L1062" s="49"/>
      <c r="M1062" s="49"/>
      <c r="N1062" s="49"/>
      <c r="O1062" s="49"/>
      <c r="P1062" s="49"/>
      <c r="Q1062" s="46"/>
    </row>
    <row r="1063" spans="3:17" ht="25.5" customHeight="1" thickTop="1" thickBot="1" x14ac:dyDescent="0.3">
      <c r="C1063" s="34"/>
      <c r="D1063" s="35"/>
      <c r="E1063" s="49"/>
      <c r="F1063" s="49"/>
      <c r="G1063" s="49"/>
      <c r="H1063" s="49"/>
      <c r="I1063" s="49"/>
      <c r="J1063" s="49"/>
      <c r="K1063" s="49"/>
      <c r="L1063" s="49"/>
      <c r="M1063" s="49"/>
      <c r="N1063" s="49"/>
      <c r="O1063" s="49"/>
      <c r="P1063" s="49"/>
      <c r="Q1063" s="46"/>
    </row>
    <row r="1064" spans="3:17" ht="25.5" customHeight="1" thickTop="1" thickBot="1" x14ac:dyDescent="0.3">
      <c r="C1064" s="34"/>
      <c r="D1064" s="35"/>
      <c r="E1064" s="49"/>
      <c r="F1064" s="49"/>
      <c r="G1064" s="49"/>
      <c r="H1064" s="49"/>
      <c r="I1064" s="49"/>
      <c r="J1064" s="49"/>
      <c r="K1064" s="49"/>
      <c r="L1064" s="49"/>
      <c r="M1064" s="49"/>
      <c r="N1064" s="49"/>
      <c r="O1064" s="49"/>
      <c r="P1064" s="49"/>
      <c r="Q1064" s="46"/>
    </row>
    <row r="1065" spans="3:17" ht="25.5" customHeight="1" thickTop="1" thickBot="1" x14ac:dyDescent="0.3">
      <c r="C1065" s="34"/>
      <c r="D1065" s="35"/>
      <c r="E1065" s="49"/>
      <c r="F1065" s="49"/>
      <c r="G1065" s="49"/>
      <c r="H1065" s="49"/>
      <c r="I1065" s="49"/>
      <c r="J1065" s="49"/>
      <c r="K1065" s="49"/>
      <c r="L1065" s="49"/>
      <c r="M1065" s="49"/>
      <c r="N1065" s="49"/>
      <c r="O1065" s="49"/>
      <c r="P1065" s="49"/>
      <c r="Q1065" s="46"/>
    </row>
    <row r="1066" spans="3:17" ht="25.5" customHeight="1" thickTop="1" thickBot="1" x14ac:dyDescent="0.3">
      <c r="C1066" s="34"/>
      <c r="D1066" s="35"/>
      <c r="E1066" s="49"/>
      <c r="F1066" s="49"/>
      <c r="G1066" s="49"/>
      <c r="H1066" s="49"/>
      <c r="I1066" s="49"/>
      <c r="J1066" s="49"/>
      <c r="K1066" s="49"/>
      <c r="L1066" s="49"/>
      <c r="M1066" s="49"/>
      <c r="N1066" s="49"/>
      <c r="O1066" s="49"/>
      <c r="P1066" s="49"/>
      <c r="Q1066" s="46"/>
    </row>
    <row r="1067" spans="3:17" ht="25.5" customHeight="1" thickTop="1" thickBot="1" x14ac:dyDescent="0.3">
      <c r="C1067" s="34"/>
      <c r="D1067" s="35"/>
      <c r="E1067" s="49"/>
      <c r="F1067" s="49"/>
      <c r="G1067" s="49"/>
      <c r="H1067" s="49"/>
      <c r="I1067" s="49"/>
      <c r="J1067" s="49"/>
      <c r="K1067" s="49"/>
      <c r="L1067" s="49"/>
      <c r="M1067" s="49"/>
      <c r="N1067" s="49"/>
      <c r="O1067" s="49"/>
      <c r="P1067" s="49"/>
      <c r="Q1067" s="46"/>
    </row>
    <row r="1068" spans="3:17" ht="25.5" customHeight="1" thickTop="1" thickBot="1" x14ac:dyDescent="0.3">
      <c r="C1068" s="34"/>
      <c r="D1068" s="35"/>
      <c r="E1068" s="49"/>
      <c r="F1068" s="49"/>
      <c r="G1068" s="49"/>
      <c r="H1068" s="49"/>
      <c r="I1068" s="49"/>
      <c r="J1068" s="49"/>
      <c r="K1068" s="49"/>
      <c r="L1068" s="49"/>
      <c r="M1068" s="49"/>
      <c r="N1068" s="49"/>
      <c r="O1068" s="49"/>
      <c r="P1068" s="49"/>
      <c r="Q1068" s="46"/>
    </row>
    <row r="1069" spans="3:17" ht="25.5" customHeight="1" thickTop="1" thickBot="1" x14ac:dyDescent="0.3">
      <c r="C1069" s="34"/>
      <c r="D1069" s="35"/>
      <c r="E1069" s="49"/>
      <c r="F1069" s="49"/>
      <c r="G1069" s="49"/>
      <c r="H1069" s="49"/>
      <c r="I1069" s="49"/>
      <c r="J1069" s="49"/>
      <c r="K1069" s="49"/>
      <c r="L1069" s="49"/>
      <c r="M1069" s="49"/>
      <c r="N1069" s="49"/>
      <c r="O1069" s="49"/>
      <c r="P1069" s="49"/>
      <c r="Q1069" s="46"/>
    </row>
    <row r="1070" spans="3:17" ht="25.5" customHeight="1" thickTop="1" thickBot="1" x14ac:dyDescent="0.3">
      <c r="C1070" s="34"/>
      <c r="D1070" s="35"/>
      <c r="E1070" s="49"/>
      <c r="F1070" s="49"/>
      <c r="G1070" s="49"/>
      <c r="H1070" s="49"/>
      <c r="I1070" s="49"/>
      <c r="J1070" s="49"/>
      <c r="K1070" s="49"/>
      <c r="L1070" s="49"/>
      <c r="M1070" s="49"/>
      <c r="N1070" s="49"/>
      <c r="O1070" s="49"/>
      <c r="P1070" s="49"/>
      <c r="Q1070" s="46"/>
    </row>
    <row r="1071" spans="3:17" ht="25.5" customHeight="1" thickTop="1" thickBot="1" x14ac:dyDescent="0.3">
      <c r="C1071" s="34"/>
      <c r="D1071" s="35"/>
      <c r="E1071" s="49"/>
      <c r="F1071" s="49"/>
      <c r="G1071" s="49"/>
      <c r="H1071" s="49"/>
      <c r="I1071" s="49"/>
      <c r="J1071" s="49"/>
      <c r="K1071" s="49"/>
      <c r="L1071" s="49"/>
      <c r="M1071" s="49"/>
      <c r="N1071" s="49"/>
      <c r="O1071" s="49"/>
      <c r="P1071" s="49"/>
      <c r="Q1071" s="46"/>
    </row>
    <row r="1072" spans="3:17" ht="25.5" customHeight="1" thickTop="1" thickBot="1" x14ac:dyDescent="0.3">
      <c r="C1072" s="34"/>
      <c r="D1072" s="35"/>
      <c r="E1072" s="49"/>
      <c r="F1072" s="49"/>
      <c r="G1072" s="49"/>
      <c r="H1072" s="49"/>
      <c r="I1072" s="49"/>
      <c r="J1072" s="49"/>
      <c r="K1072" s="49"/>
      <c r="L1072" s="49"/>
      <c r="M1072" s="49"/>
      <c r="N1072" s="49"/>
      <c r="O1072" s="49"/>
      <c r="P1072" s="49"/>
      <c r="Q1072" s="46"/>
    </row>
    <row r="1073" spans="3:17" ht="25.5" customHeight="1" thickTop="1" thickBot="1" x14ac:dyDescent="0.3">
      <c r="C1073" s="34"/>
      <c r="D1073" s="35"/>
      <c r="E1073" s="49"/>
      <c r="F1073" s="49"/>
      <c r="G1073" s="49"/>
      <c r="H1073" s="49"/>
      <c r="I1073" s="49"/>
      <c r="J1073" s="49"/>
      <c r="K1073" s="49"/>
      <c r="L1073" s="49"/>
      <c r="M1073" s="49"/>
      <c r="N1073" s="49"/>
      <c r="O1073" s="49"/>
      <c r="P1073" s="49"/>
      <c r="Q1073" s="46"/>
    </row>
    <row r="1074" spans="3:17" ht="25.5" customHeight="1" thickTop="1" thickBot="1" x14ac:dyDescent="0.3">
      <c r="C1074" s="34"/>
      <c r="D1074" s="35"/>
      <c r="E1074" s="49"/>
      <c r="F1074" s="49"/>
      <c r="G1074" s="49"/>
      <c r="H1074" s="49"/>
      <c r="I1074" s="49"/>
      <c r="J1074" s="49"/>
      <c r="K1074" s="49"/>
      <c r="L1074" s="49"/>
      <c r="M1074" s="49"/>
      <c r="N1074" s="49"/>
      <c r="O1074" s="49"/>
      <c r="P1074" s="49"/>
      <c r="Q1074" s="46"/>
    </row>
    <row r="1075" spans="3:17" ht="25.5" customHeight="1" thickTop="1" thickBot="1" x14ac:dyDescent="0.3">
      <c r="C1075" s="34"/>
      <c r="D1075" s="35"/>
      <c r="E1075" s="49"/>
      <c r="F1075" s="49"/>
      <c r="G1075" s="49"/>
      <c r="H1075" s="49"/>
      <c r="I1075" s="49"/>
      <c r="J1075" s="49"/>
      <c r="K1075" s="49"/>
      <c r="L1075" s="49"/>
      <c r="M1075" s="49"/>
      <c r="N1075" s="49"/>
      <c r="O1075" s="49"/>
      <c r="P1075" s="49"/>
      <c r="Q1075" s="46"/>
    </row>
    <row r="1076" spans="3:17" ht="25.5" customHeight="1" thickTop="1" thickBot="1" x14ac:dyDescent="0.3">
      <c r="C1076" s="34"/>
      <c r="D1076" s="35"/>
      <c r="E1076" s="49"/>
      <c r="F1076" s="49"/>
      <c r="G1076" s="49"/>
      <c r="H1076" s="49"/>
      <c r="I1076" s="49"/>
      <c r="J1076" s="49"/>
      <c r="K1076" s="49"/>
      <c r="L1076" s="49"/>
      <c r="M1076" s="49"/>
      <c r="N1076" s="49"/>
      <c r="O1076" s="49"/>
      <c r="P1076" s="49"/>
      <c r="Q1076" s="46"/>
    </row>
    <row r="1077" spans="3:17" ht="25.5" customHeight="1" thickTop="1" thickBot="1" x14ac:dyDescent="0.3">
      <c r="C1077" s="34"/>
      <c r="D1077" s="35"/>
      <c r="E1077" s="49"/>
      <c r="F1077" s="49"/>
      <c r="G1077" s="49"/>
      <c r="H1077" s="49"/>
      <c r="I1077" s="49"/>
      <c r="J1077" s="49"/>
      <c r="K1077" s="49"/>
      <c r="L1077" s="49"/>
      <c r="M1077" s="49"/>
      <c r="N1077" s="49"/>
      <c r="O1077" s="49"/>
      <c r="P1077" s="49"/>
      <c r="Q1077" s="46"/>
    </row>
    <row r="1078" spans="3:17" ht="25.5" customHeight="1" thickTop="1" thickBot="1" x14ac:dyDescent="0.3">
      <c r="C1078" s="34"/>
      <c r="D1078" s="35"/>
      <c r="E1078" s="49"/>
      <c r="F1078" s="49"/>
      <c r="G1078" s="49"/>
      <c r="H1078" s="49"/>
      <c r="I1078" s="49"/>
      <c r="J1078" s="49"/>
      <c r="K1078" s="49"/>
      <c r="L1078" s="49"/>
      <c r="M1078" s="49"/>
      <c r="N1078" s="49"/>
      <c r="O1078" s="49"/>
      <c r="P1078" s="49"/>
      <c r="Q1078" s="46"/>
    </row>
    <row r="1079" spans="3:17" ht="25.5" customHeight="1" thickTop="1" thickBot="1" x14ac:dyDescent="0.3">
      <c r="C1079" s="34"/>
      <c r="D1079" s="35"/>
      <c r="E1079" s="49"/>
      <c r="F1079" s="49"/>
      <c r="G1079" s="49"/>
      <c r="H1079" s="49"/>
      <c r="I1079" s="49"/>
      <c r="J1079" s="49"/>
      <c r="K1079" s="49"/>
      <c r="L1079" s="49"/>
      <c r="M1079" s="49"/>
      <c r="N1079" s="49"/>
      <c r="O1079" s="49"/>
      <c r="P1079" s="49"/>
      <c r="Q1079" s="46"/>
    </row>
    <row r="1080" spans="3:17" ht="25.5" customHeight="1" thickTop="1" thickBot="1" x14ac:dyDescent="0.3">
      <c r="C1080" s="34"/>
      <c r="D1080" s="35"/>
      <c r="E1080" s="49"/>
      <c r="F1080" s="49"/>
      <c r="G1080" s="49"/>
      <c r="H1080" s="49"/>
      <c r="I1080" s="49"/>
      <c r="J1080" s="49"/>
      <c r="K1080" s="49"/>
      <c r="L1080" s="49"/>
      <c r="M1080" s="49"/>
      <c r="N1080" s="49"/>
      <c r="O1080" s="49"/>
      <c r="P1080" s="49"/>
      <c r="Q1080" s="46"/>
    </row>
    <row r="1081" spans="3:17" ht="25.5" customHeight="1" thickTop="1" thickBot="1" x14ac:dyDescent="0.3">
      <c r="C1081" s="34"/>
      <c r="D1081" s="35"/>
      <c r="E1081" s="49"/>
      <c r="F1081" s="49"/>
      <c r="G1081" s="49"/>
      <c r="H1081" s="49"/>
      <c r="I1081" s="49"/>
      <c r="J1081" s="49"/>
      <c r="K1081" s="49"/>
      <c r="L1081" s="49"/>
      <c r="M1081" s="49"/>
      <c r="N1081" s="49"/>
      <c r="O1081" s="49"/>
      <c r="P1081" s="49"/>
      <c r="Q1081" s="46"/>
    </row>
    <row r="1082" spans="3:17" ht="25.5" customHeight="1" thickTop="1" thickBot="1" x14ac:dyDescent="0.3">
      <c r="C1082" s="34"/>
      <c r="D1082" s="35"/>
      <c r="E1082" s="49"/>
      <c r="F1082" s="49"/>
      <c r="G1082" s="49"/>
      <c r="H1082" s="49"/>
      <c r="I1082" s="49"/>
      <c r="J1082" s="49"/>
      <c r="K1082" s="49"/>
      <c r="L1082" s="49"/>
      <c r="M1082" s="49"/>
      <c r="N1082" s="49"/>
      <c r="O1082" s="49"/>
      <c r="P1082" s="49"/>
      <c r="Q1082" s="46"/>
    </row>
    <row r="1083" spans="3:17" ht="25.5" customHeight="1" thickTop="1" thickBot="1" x14ac:dyDescent="0.3">
      <c r="C1083" s="34"/>
      <c r="D1083" s="35"/>
      <c r="E1083" s="49"/>
      <c r="F1083" s="49"/>
      <c r="G1083" s="49"/>
      <c r="H1083" s="49"/>
      <c r="I1083" s="49"/>
      <c r="J1083" s="49"/>
      <c r="K1083" s="49"/>
      <c r="L1083" s="49"/>
      <c r="M1083" s="49"/>
      <c r="N1083" s="49"/>
      <c r="O1083" s="49"/>
      <c r="P1083" s="49"/>
      <c r="Q1083" s="46"/>
    </row>
    <row r="1084" spans="3:17" ht="25.5" customHeight="1" thickTop="1" thickBot="1" x14ac:dyDescent="0.3">
      <c r="C1084" s="34"/>
      <c r="D1084" s="35"/>
      <c r="E1084" s="49"/>
      <c r="F1084" s="49"/>
      <c r="G1084" s="49"/>
      <c r="H1084" s="49"/>
      <c r="I1084" s="49"/>
      <c r="J1084" s="49"/>
      <c r="K1084" s="49"/>
      <c r="L1084" s="49"/>
      <c r="M1084" s="49"/>
      <c r="N1084" s="49"/>
      <c r="O1084" s="49"/>
      <c r="P1084" s="49"/>
      <c r="Q1084" s="46"/>
    </row>
    <row r="1085" spans="3:17" ht="25.5" customHeight="1" thickTop="1" thickBot="1" x14ac:dyDescent="0.3">
      <c r="C1085" s="34"/>
      <c r="D1085" s="35"/>
      <c r="E1085" s="49"/>
      <c r="F1085" s="49"/>
      <c r="G1085" s="49"/>
      <c r="H1085" s="49"/>
      <c r="I1085" s="49"/>
      <c r="J1085" s="49"/>
      <c r="K1085" s="49"/>
      <c r="L1085" s="49"/>
      <c r="M1085" s="49"/>
      <c r="N1085" s="49"/>
      <c r="O1085" s="49"/>
      <c r="P1085" s="49"/>
      <c r="Q1085" s="46"/>
    </row>
    <row r="1086" spans="3:17" ht="25.5" customHeight="1" thickTop="1" thickBot="1" x14ac:dyDescent="0.3">
      <c r="C1086" s="34"/>
      <c r="D1086" s="35"/>
      <c r="E1086" s="49"/>
      <c r="F1086" s="49"/>
      <c r="G1086" s="49"/>
      <c r="H1086" s="49"/>
      <c r="I1086" s="49"/>
      <c r="J1086" s="49"/>
      <c r="K1086" s="49"/>
      <c r="L1086" s="49"/>
      <c r="M1086" s="49"/>
      <c r="N1086" s="49"/>
      <c r="O1086" s="49"/>
      <c r="P1086" s="49"/>
      <c r="Q1086" s="46"/>
    </row>
    <row r="1087" spans="3:17" ht="25.5" customHeight="1" thickTop="1" thickBot="1" x14ac:dyDescent="0.3">
      <c r="C1087" s="34"/>
      <c r="D1087" s="35"/>
      <c r="E1087" s="49"/>
      <c r="F1087" s="49"/>
      <c r="G1087" s="49"/>
      <c r="H1087" s="49"/>
      <c r="I1087" s="49"/>
      <c r="J1087" s="49"/>
      <c r="K1087" s="49"/>
      <c r="L1087" s="49"/>
      <c r="M1087" s="49"/>
      <c r="N1087" s="49"/>
      <c r="O1087" s="49"/>
      <c r="P1087" s="49"/>
      <c r="Q1087" s="46"/>
    </row>
    <row r="1088" spans="3:17" ht="25.5" customHeight="1" thickTop="1" thickBot="1" x14ac:dyDescent="0.3">
      <c r="C1088" s="34"/>
      <c r="D1088" s="35"/>
      <c r="E1088" s="49"/>
      <c r="F1088" s="49"/>
      <c r="G1088" s="49"/>
      <c r="H1088" s="49"/>
      <c r="I1088" s="49"/>
      <c r="J1088" s="49"/>
      <c r="K1088" s="49"/>
      <c r="L1088" s="49"/>
      <c r="M1088" s="49"/>
      <c r="N1088" s="49"/>
      <c r="O1088" s="49"/>
      <c r="P1088" s="49"/>
      <c r="Q1088" s="46"/>
    </row>
    <row r="1089" spans="3:17" ht="25.5" customHeight="1" thickTop="1" thickBot="1" x14ac:dyDescent="0.3">
      <c r="C1089" s="34"/>
      <c r="D1089" s="35"/>
      <c r="E1089" s="49"/>
      <c r="F1089" s="49"/>
      <c r="G1089" s="49"/>
      <c r="H1089" s="49"/>
      <c r="I1089" s="49"/>
      <c r="J1089" s="49"/>
      <c r="K1089" s="49"/>
      <c r="L1089" s="49"/>
      <c r="M1089" s="49"/>
      <c r="N1089" s="49"/>
      <c r="O1089" s="49"/>
      <c r="P1089" s="49"/>
      <c r="Q1089" s="46"/>
    </row>
    <row r="1090" spans="3:17" ht="25.5" customHeight="1" thickTop="1" thickBot="1" x14ac:dyDescent="0.3">
      <c r="C1090" s="34"/>
      <c r="D1090" s="35"/>
      <c r="E1090" s="49"/>
      <c r="F1090" s="49"/>
      <c r="G1090" s="49"/>
      <c r="H1090" s="49"/>
      <c r="I1090" s="49"/>
      <c r="J1090" s="49"/>
      <c r="K1090" s="49"/>
      <c r="L1090" s="49"/>
      <c r="M1090" s="49"/>
      <c r="N1090" s="49"/>
      <c r="O1090" s="49"/>
      <c r="P1090" s="49"/>
      <c r="Q1090" s="46"/>
    </row>
    <row r="1091" spans="3:17" ht="25.5" customHeight="1" thickTop="1" thickBot="1" x14ac:dyDescent="0.3">
      <c r="C1091" s="34"/>
      <c r="D1091" s="35"/>
      <c r="E1091" s="49"/>
      <c r="F1091" s="49"/>
      <c r="G1091" s="49"/>
      <c r="H1091" s="49"/>
      <c r="I1091" s="49"/>
      <c r="J1091" s="49"/>
      <c r="K1091" s="49"/>
      <c r="L1091" s="49"/>
      <c r="M1091" s="49"/>
      <c r="N1091" s="49"/>
      <c r="O1091" s="49"/>
      <c r="P1091" s="49"/>
      <c r="Q1091" s="46"/>
    </row>
    <row r="1092" spans="3:17" ht="25.5" customHeight="1" thickTop="1" thickBot="1" x14ac:dyDescent="0.3">
      <c r="C1092" s="34"/>
      <c r="D1092" s="35"/>
      <c r="E1092" s="49"/>
      <c r="F1092" s="49"/>
      <c r="G1092" s="49"/>
      <c r="H1092" s="49"/>
      <c r="I1092" s="49"/>
      <c r="J1092" s="49"/>
      <c r="K1092" s="49"/>
      <c r="L1092" s="49"/>
      <c r="M1092" s="49"/>
      <c r="N1092" s="49"/>
      <c r="O1092" s="49"/>
      <c r="P1092" s="49"/>
      <c r="Q1092" s="46"/>
    </row>
    <row r="1093" spans="3:17" ht="25.5" customHeight="1" thickTop="1" thickBot="1" x14ac:dyDescent="0.3">
      <c r="C1093" s="34"/>
      <c r="D1093" s="35"/>
      <c r="E1093" s="49"/>
      <c r="F1093" s="49"/>
      <c r="G1093" s="49"/>
      <c r="H1093" s="49"/>
      <c r="I1093" s="49"/>
      <c r="J1093" s="49"/>
      <c r="K1093" s="49"/>
      <c r="L1093" s="49"/>
      <c r="M1093" s="49"/>
      <c r="N1093" s="49"/>
      <c r="O1093" s="49"/>
      <c r="P1093" s="49"/>
      <c r="Q1093" s="46"/>
    </row>
    <row r="1094" spans="3:17" ht="25.5" customHeight="1" thickTop="1" thickBot="1" x14ac:dyDescent="0.3">
      <c r="C1094" s="34"/>
      <c r="D1094" s="35"/>
      <c r="E1094" s="49"/>
      <c r="F1094" s="49"/>
      <c r="G1094" s="49"/>
      <c r="H1094" s="49"/>
      <c r="I1094" s="49"/>
      <c r="J1094" s="49"/>
      <c r="K1094" s="49"/>
      <c r="L1094" s="49"/>
      <c r="M1094" s="49"/>
      <c r="N1094" s="49"/>
      <c r="O1094" s="49"/>
      <c r="P1094" s="49"/>
      <c r="Q1094" s="46"/>
    </row>
    <row r="1095" spans="3:17" ht="25.5" customHeight="1" thickTop="1" thickBot="1" x14ac:dyDescent="0.3">
      <c r="C1095" s="34"/>
      <c r="D1095" s="35"/>
      <c r="E1095" s="49"/>
      <c r="F1095" s="49"/>
      <c r="G1095" s="49"/>
      <c r="H1095" s="49"/>
      <c r="I1095" s="49"/>
      <c r="J1095" s="49"/>
      <c r="K1095" s="49"/>
      <c r="L1095" s="49"/>
      <c r="M1095" s="49"/>
      <c r="N1095" s="49"/>
      <c r="O1095" s="49"/>
      <c r="P1095" s="49"/>
      <c r="Q1095" s="46"/>
    </row>
    <row r="1096" spans="3:17" ht="25.5" customHeight="1" thickTop="1" thickBot="1" x14ac:dyDescent="0.3">
      <c r="C1096" s="34"/>
      <c r="D1096" s="35"/>
      <c r="E1096" s="49"/>
      <c r="F1096" s="49"/>
      <c r="G1096" s="49"/>
      <c r="H1096" s="49"/>
      <c r="I1096" s="49"/>
      <c r="J1096" s="49"/>
      <c r="K1096" s="49"/>
      <c r="L1096" s="49"/>
      <c r="M1096" s="49"/>
      <c r="N1096" s="49"/>
      <c r="O1096" s="49"/>
      <c r="P1096" s="49"/>
      <c r="Q1096" s="46"/>
    </row>
    <row r="1097" spans="3:17" ht="25.5" customHeight="1" thickTop="1" thickBot="1" x14ac:dyDescent="0.3">
      <c r="C1097" s="34"/>
      <c r="D1097" s="35"/>
      <c r="E1097" s="49"/>
      <c r="F1097" s="49"/>
      <c r="G1097" s="49"/>
      <c r="H1097" s="49"/>
      <c r="I1097" s="49"/>
      <c r="J1097" s="49"/>
      <c r="K1097" s="49"/>
      <c r="L1097" s="49"/>
      <c r="M1097" s="49"/>
      <c r="N1097" s="49"/>
      <c r="O1097" s="49"/>
      <c r="P1097" s="49"/>
      <c r="Q1097" s="46"/>
    </row>
    <row r="1098" spans="3:17" ht="25.5" customHeight="1" thickTop="1" thickBot="1" x14ac:dyDescent="0.3">
      <c r="C1098" s="34"/>
      <c r="D1098" s="35"/>
      <c r="E1098" s="49"/>
      <c r="F1098" s="49"/>
      <c r="G1098" s="49"/>
      <c r="H1098" s="49"/>
      <c r="I1098" s="49"/>
      <c r="J1098" s="49"/>
      <c r="K1098" s="49"/>
      <c r="L1098" s="49"/>
      <c r="M1098" s="49"/>
      <c r="N1098" s="49"/>
      <c r="O1098" s="49"/>
      <c r="P1098" s="49"/>
      <c r="Q1098" s="46"/>
    </row>
    <row r="1099" spans="3:17" ht="25.5" customHeight="1" thickTop="1" thickBot="1" x14ac:dyDescent="0.3">
      <c r="C1099" s="34"/>
      <c r="D1099" s="35"/>
      <c r="E1099" s="49"/>
      <c r="F1099" s="49"/>
      <c r="G1099" s="49"/>
      <c r="H1099" s="49"/>
      <c r="I1099" s="49"/>
      <c r="J1099" s="49"/>
      <c r="K1099" s="49"/>
      <c r="L1099" s="49"/>
      <c r="M1099" s="49"/>
      <c r="N1099" s="49"/>
      <c r="O1099" s="49"/>
      <c r="P1099" s="49"/>
      <c r="Q1099" s="46"/>
    </row>
    <row r="1100" spans="3:17" ht="25.5" customHeight="1" thickTop="1" thickBot="1" x14ac:dyDescent="0.3">
      <c r="C1100" s="34"/>
      <c r="D1100" s="35"/>
      <c r="E1100" s="49"/>
      <c r="F1100" s="49"/>
      <c r="G1100" s="49"/>
      <c r="H1100" s="49"/>
      <c r="I1100" s="49"/>
      <c r="J1100" s="49"/>
      <c r="K1100" s="49"/>
      <c r="L1100" s="49"/>
      <c r="M1100" s="49"/>
      <c r="N1100" s="49"/>
      <c r="O1100" s="49"/>
      <c r="P1100" s="49"/>
      <c r="Q1100" s="46"/>
    </row>
    <row r="1101" spans="3:17" ht="25.5" customHeight="1" thickTop="1" thickBot="1" x14ac:dyDescent="0.3">
      <c r="C1101" s="34"/>
      <c r="D1101" s="35"/>
      <c r="E1101" s="49"/>
      <c r="F1101" s="49"/>
      <c r="G1101" s="49"/>
      <c r="H1101" s="49"/>
      <c r="I1101" s="49"/>
      <c r="J1101" s="49"/>
      <c r="K1101" s="49"/>
      <c r="L1101" s="49"/>
      <c r="M1101" s="49"/>
      <c r="N1101" s="49"/>
      <c r="O1101" s="49"/>
      <c r="P1101" s="49"/>
      <c r="Q1101" s="46"/>
    </row>
    <row r="1102" spans="3:17" ht="25.5" customHeight="1" thickTop="1" thickBot="1" x14ac:dyDescent="0.3">
      <c r="C1102" s="34"/>
      <c r="D1102" s="35"/>
      <c r="E1102" s="49"/>
      <c r="F1102" s="49"/>
      <c r="G1102" s="49"/>
      <c r="H1102" s="49"/>
      <c r="I1102" s="49"/>
      <c r="J1102" s="49"/>
      <c r="K1102" s="49"/>
      <c r="L1102" s="49"/>
      <c r="M1102" s="49"/>
      <c r="N1102" s="49"/>
      <c r="O1102" s="49"/>
      <c r="P1102" s="49"/>
      <c r="Q1102" s="46"/>
    </row>
    <row r="1103" spans="3:17" ht="25.5" customHeight="1" thickTop="1" thickBot="1" x14ac:dyDescent="0.3">
      <c r="C1103" s="34"/>
      <c r="D1103" s="35"/>
      <c r="E1103" s="49"/>
      <c r="F1103" s="49"/>
      <c r="G1103" s="49"/>
      <c r="H1103" s="49"/>
      <c r="I1103" s="49"/>
      <c r="J1103" s="49"/>
      <c r="K1103" s="49"/>
      <c r="L1103" s="49"/>
      <c r="M1103" s="49"/>
      <c r="N1103" s="49"/>
      <c r="O1103" s="49"/>
      <c r="P1103" s="49"/>
      <c r="Q1103" s="46"/>
    </row>
    <row r="1104" spans="3:17" ht="25.5" customHeight="1" thickTop="1" thickBot="1" x14ac:dyDescent="0.3">
      <c r="C1104" s="34"/>
      <c r="D1104" s="35"/>
      <c r="E1104" s="49"/>
      <c r="F1104" s="49"/>
      <c r="G1104" s="49"/>
      <c r="H1104" s="49"/>
      <c r="I1104" s="49"/>
      <c r="J1104" s="49"/>
      <c r="K1104" s="49"/>
      <c r="L1104" s="49"/>
      <c r="M1104" s="49"/>
      <c r="N1104" s="49"/>
      <c r="O1104" s="49"/>
      <c r="P1104" s="49"/>
      <c r="Q1104" s="46"/>
    </row>
    <row r="1105" spans="3:17" ht="25.5" customHeight="1" thickTop="1" thickBot="1" x14ac:dyDescent="0.3">
      <c r="C1105" s="34"/>
      <c r="D1105" s="35"/>
      <c r="E1105" s="49"/>
      <c r="F1105" s="49"/>
      <c r="G1105" s="49"/>
      <c r="H1105" s="49"/>
      <c r="I1105" s="49"/>
      <c r="J1105" s="49"/>
      <c r="K1105" s="49"/>
      <c r="L1105" s="49"/>
      <c r="M1105" s="49"/>
      <c r="N1105" s="49"/>
      <c r="O1105" s="49"/>
      <c r="P1105" s="49"/>
      <c r="Q1105" s="46"/>
    </row>
    <row r="1106" spans="3:17" ht="25.5" customHeight="1" thickTop="1" thickBot="1" x14ac:dyDescent="0.3">
      <c r="C1106" s="34"/>
      <c r="D1106" s="35"/>
      <c r="E1106" s="49"/>
      <c r="F1106" s="49"/>
      <c r="G1106" s="49"/>
      <c r="H1106" s="49"/>
      <c r="I1106" s="49"/>
      <c r="J1106" s="49"/>
      <c r="K1106" s="49"/>
      <c r="L1106" s="49"/>
      <c r="M1106" s="49"/>
      <c r="N1106" s="49"/>
      <c r="O1106" s="49"/>
      <c r="P1106" s="49"/>
      <c r="Q1106" s="46"/>
    </row>
    <row r="1107" spans="3:17" ht="25.5" customHeight="1" thickTop="1" thickBot="1" x14ac:dyDescent="0.3">
      <c r="C1107" s="34"/>
      <c r="D1107" s="35"/>
      <c r="E1107" s="49"/>
      <c r="F1107" s="49"/>
      <c r="G1107" s="49"/>
      <c r="H1107" s="49"/>
      <c r="I1107" s="49"/>
      <c r="J1107" s="49"/>
      <c r="K1107" s="49"/>
      <c r="L1107" s="49"/>
      <c r="M1107" s="49"/>
      <c r="N1107" s="49"/>
      <c r="O1107" s="49"/>
      <c r="P1107" s="49"/>
      <c r="Q1107" s="46"/>
    </row>
    <row r="1108" spans="3:17" ht="25.5" customHeight="1" thickTop="1" thickBot="1" x14ac:dyDescent="0.3">
      <c r="C1108" s="34"/>
      <c r="D1108" s="35"/>
      <c r="E1108" s="49"/>
      <c r="F1108" s="49"/>
      <c r="G1108" s="49"/>
      <c r="H1108" s="49"/>
      <c r="I1108" s="49"/>
      <c r="J1108" s="49"/>
      <c r="K1108" s="49"/>
      <c r="L1108" s="49"/>
      <c r="M1108" s="49"/>
      <c r="N1108" s="49"/>
      <c r="O1108" s="49"/>
      <c r="P1108" s="49"/>
      <c r="Q1108" s="46"/>
    </row>
    <row r="1109" spans="3:17" ht="25.5" customHeight="1" thickTop="1" thickBot="1" x14ac:dyDescent="0.3">
      <c r="C1109" s="34"/>
      <c r="D1109" s="35"/>
      <c r="E1109" s="49"/>
      <c r="F1109" s="49"/>
      <c r="G1109" s="49"/>
      <c r="H1109" s="49"/>
      <c r="I1109" s="49"/>
      <c r="J1109" s="49"/>
      <c r="K1109" s="49"/>
      <c r="L1109" s="49"/>
      <c r="M1109" s="49"/>
      <c r="N1109" s="49"/>
      <c r="O1109" s="49"/>
      <c r="P1109" s="49"/>
      <c r="Q1109" s="46"/>
    </row>
    <row r="1110" spans="3:17" ht="25.5" customHeight="1" thickTop="1" thickBot="1" x14ac:dyDescent="0.3">
      <c r="C1110" s="34"/>
      <c r="D1110" s="35"/>
      <c r="E1110" s="49"/>
      <c r="F1110" s="49"/>
      <c r="G1110" s="49"/>
      <c r="H1110" s="49"/>
      <c r="I1110" s="49"/>
      <c r="J1110" s="49"/>
      <c r="K1110" s="49"/>
      <c r="L1110" s="49"/>
      <c r="M1110" s="49"/>
      <c r="N1110" s="49"/>
      <c r="O1110" s="49"/>
      <c r="P1110" s="49"/>
      <c r="Q1110" s="46"/>
    </row>
    <row r="1111" spans="3:17" ht="25.5" customHeight="1" thickTop="1" thickBot="1" x14ac:dyDescent="0.3">
      <c r="C1111" s="34"/>
      <c r="D1111" s="35"/>
      <c r="E1111" s="49"/>
      <c r="F1111" s="49"/>
      <c r="G1111" s="49"/>
      <c r="H1111" s="49"/>
      <c r="I1111" s="49"/>
      <c r="J1111" s="49"/>
      <c r="K1111" s="49"/>
      <c r="L1111" s="49"/>
      <c r="M1111" s="49"/>
      <c r="N1111" s="49"/>
      <c r="O1111" s="49"/>
      <c r="P1111" s="49"/>
      <c r="Q1111" s="46"/>
    </row>
    <row r="1112" spans="3:17" ht="25.5" customHeight="1" thickTop="1" thickBot="1" x14ac:dyDescent="0.3">
      <c r="C1112" s="34"/>
      <c r="D1112" s="35"/>
      <c r="E1112" s="49"/>
      <c r="F1112" s="49"/>
      <c r="G1112" s="49"/>
      <c r="H1112" s="49"/>
      <c r="I1112" s="49"/>
      <c r="J1112" s="49"/>
      <c r="K1112" s="49"/>
      <c r="L1112" s="49"/>
      <c r="M1112" s="49"/>
      <c r="N1112" s="49"/>
      <c r="O1112" s="49"/>
      <c r="P1112" s="49"/>
      <c r="Q1112" s="46"/>
    </row>
    <row r="1113" spans="3:17" ht="25.5" customHeight="1" thickTop="1" thickBot="1" x14ac:dyDescent="0.3">
      <c r="C1113" s="34"/>
      <c r="D1113" s="35"/>
      <c r="E1113" s="49"/>
      <c r="F1113" s="49"/>
      <c r="G1113" s="49"/>
      <c r="H1113" s="49"/>
      <c r="I1113" s="49"/>
      <c r="J1113" s="49"/>
      <c r="K1113" s="49"/>
      <c r="L1113" s="49"/>
      <c r="M1113" s="49"/>
      <c r="N1113" s="49"/>
      <c r="O1113" s="49"/>
      <c r="P1113" s="49"/>
      <c r="Q1113" s="46"/>
    </row>
    <row r="1114" spans="3:17" ht="25.5" customHeight="1" thickTop="1" thickBot="1" x14ac:dyDescent="0.3">
      <c r="C1114" s="34"/>
      <c r="D1114" s="35"/>
      <c r="E1114" s="49"/>
      <c r="F1114" s="49"/>
      <c r="G1114" s="49"/>
      <c r="H1114" s="49"/>
      <c r="I1114" s="49"/>
      <c r="J1114" s="49"/>
      <c r="K1114" s="49"/>
      <c r="L1114" s="49"/>
      <c r="M1114" s="49"/>
      <c r="N1114" s="49"/>
      <c r="O1114" s="49"/>
      <c r="P1114" s="49"/>
      <c r="Q1114" s="46"/>
    </row>
    <row r="1115" spans="3:17" ht="25.5" customHeight="1" thickTop="1" thickBot="1" x14ac:dyDescent="0.3">
      <c r="C1115" s="34"/>
      <c r="D1115" s="35"/>
      <c r="E1115" s="49"/>
      <c r="F1115" s="49"/>
      <c r="G1115" s="49"/>
      <c r="H1115" s="49"/>
      <c r="I1115" s="49"/>
      <c r="J1115" s="49"/>
      <c r="K1115" s="49"/>
      <c r="L1115" s="49"/>
      <c r="M1115" s="49"/>
      <c r="N1115" s="49"/>
      <c r="O1115" s="49"/>
      <c r="P1115" s="49"/>
      <c r="Q1115" s="46"/>
    </row>
    <row r="1116" spans="3:17" ht="25.5" customHeight="1" thickTop="1" thickBot="1" x14ac:dyDescent="0.3">
      <c r="C1116" s="34"/>
      <c r="D1116" s="35"/>
      <c r="E1116" s="49"/>
      <c r="F1116" s="49"/>
      <c r="G1116" s="49"/>
      <c r="H1116" s="49"/>
      <c r="I1116" s="49"/>
      <c r="J1116" s="49"/>
      <c r="K1116" s="49"/>
      <c r="L1116" s="49"/>
      <c r="M1116" s="49"/>
      <c r="N1116" s="49"/>
      <c r="O1116" s="49"/>
      <c r="P1116" s="49"/>
      <c r="Q1116" s="46"/>
    </row>
    <row r="1117" spans="3:17" ht="25.5" customHeight="1" thickTop="1" thickBot="1" x14ac:dyDescent="0.3">
      <c r="C1117" s="34"/>
      <c r="D1117" s="35"/>
      <c r="E1117" s="49"/>
      <c r="F1117" s="49"/>
      <c r="G1117" s="49"/>
      <c r="H1117" s="49"/>
      <c r="I1117" s="49"/>
      <c r="J1117" s="49"/>
      <c r="K1117" s="49"/>
      <c r="L1117" s="49"/>
      <c r="M1117" s="49"/>
      <c r="N1117" s="49"/>
      <c r="O1117" s="49"/>
      <c r="P1117" s="49"/>
      <c r="Q1117" s="46"/>
    </row>
    <row r="1118" spans="3:17" ht="25.5" customHeight="1" thickTop="1" thickBot="1" x14ac:dyDescent="0.3">
      <c r="C1118" s="34"/>
      <c r="D1118" s="35"/>
      <c r="E1118" s="49"/>
      <c r="F1118" s="49"/>
      <c r="G1118" s="49"/>
      <c r="H1118" s="49"/>
      <c r="I1118" s="49"/>
      <c r="J1118" s="49"/>
      <c r="K1118" s="49"/>
      <c r="L1118" s="49"/>
      <c r="M1118" s="49"/>
      <c r="N1118" s="49"/>
      <c r="O1118" s="49"/>
      <c r="P1118" s="49"/>
      <c r="Q1118" s="46"/>
    </row>
    <row r="1119" spans="3:17" ht="25.5" customHeight="1" thickTop="1" thickBot="1" x14ac:dyDescent="0.3">
      <c r="C1119" s="34"/>
      <c r="D1119" s="35"/>
      <c r="E1119" s="49"/>
      <c r="F1119" s="49"/>
      <c r="G1119" s="49"/>
      <c r="H1119" s="49"/>
      <c r="I1119" s="49"/>
      <c r="J1119" s="49"/>
      <c r="K1119" s="49"/>
      <c r="L1119" s="49"/>
      <c r="M1119" s="49"/>
      <c r="N1119" s="49"/>
      <c r="O1119" s="49"/>
      <c r="P1119" s="49"/>
      <c r="Q1119" s="46"/>
    </row>
    <row r="1120" spans="3:17" ht="25.5" customHeight="1" thickTop="1" thickBot="1" x14ac:dyDescent="0.3">
      <c r="C1120" s="34"/>
      <c r="D1120" s="35"/>
      <c r="E1120" s="49"/>
      <c r="F1120" s="49"/>
      <c r="G1120" s="49"/>
      <c r="H1120" s="49"/>
      <c r="I1120" s="49"/>
      <c r="J1120" s="49"/>
      <c r="K1120" s="49"/>
      <c r="L1120" s="49"/>
      <c r="M1120" s="49"/>
      <c r="N1120" s="49"/>
      <c r="O1120" s="49"/>
      <c r="P1120" s="49"/>
      <c r="Q1120" s="46"/>
    </row>
    <row r="1121" spans="3:17" ht="25.5" customHeight="1" thickTop="1" thickBot="1" x14ac:dyDescent="0.3">
      <c r="C1121" s="34"/>
      <c r="D1121" s="35"/>
      <c r="E1121" s="49"/>
      <c r="F1121" s="49"/>
      <c r="G1121" s="49"/>
      <c r="H1121" s="49"/>
      <c r="I1121" s="49"/>
      <c r="J1121" s="49"/>
      <c r="K1121" s="49"/>
      <c r="L1121" s="49"/>
      <c r="M1121" s="49"/>
      <c r="N1121" s="49"/>
      <c r="O1121" s="49"/>
      <c r="P1121" s="49"/>
      <c r="Q1121" s="46"/>
    </row>
    <row r="1122" spans="3:17" ht="25.5" customHeight="1" thickTop="1" thickBot="1" x14ac:dyDescent="0.3">
      <c r="C1122" s="34"/>
      <c r="D1122" s="35"/>
      <c r="E1122" s="49"/>
      <c r="F1122" s="49"/>
      <c r="G1122" s="49"/>
      <c r="H1122" s="49"/>
      <c r="I1122" s="49"/>
      <c r="J1122" s="49"/>
      <c r="K1122" s="49"/>
      <c r="L1122" s="49"/>
      <c r="M1122" s="49"/>
      <c r="N1122" s="49"/>
      <c r="O1122" s="49"/>
      <c r="P1122" s="49"/>
      <c r="Q1122" s="46"/>
    </row>
    <row r="1123" spans="3:17" ht="25.5" customHeight="1" thickTop="1" thickBot="1" x14ac:dyDescent="0.3">
      <c r="C1123" s="34"/>
      <c r="D1123" s="35"/>
      <c r="E1123" s="49"/>
      <c r="F1123" s="49"/>
      <c r="G1123" s="49"/>
      <c r="H1123" s="49"/>
      <c r="I1123" s="49"/>
      <c r="J1123" s="49"/>
      <c r="K1123" s="49"/>
      <c r="L1123" s="49"/>
      <c r="M1123" s="49"/>
      <c r="N1123" s="49"/>
      <c r="O1123" s="49"/>
      <c r="P1123" s="49"/>
      <c r="Q1123" s="46"/>
    </row>
    <row r="1124" spans="3:17" ht="25.5" customHeight="1" thickTop="1" thickBot="1" x14ac:dyDescent="0.3">
      <c r="C1124" s="34"/>
      <c r="D1124" s="35"/>
      <c r="E1124" s="49"/>
      <c r="F1124" s="49"/>
      <c r="G1124" s="49"/>
      <c r="H1124" s="49"/>
      <c r="I1124" s="49"/>
      <c r="J1124" s="49"/>
      <c r="K1124" s="49"/>
      <c r="L1124" s="49"/>
      <c r="M1124" s="49"/>
      <c r="N1124" s="49"/>
      <c r="O1124" s="49"/>
      <c r="P1124" s="49"/>
      <c r="Q1124" s="46"/>
    </row>
    <row r="1125" spans="3:17" ht="25.5" customHeight="1" thickTop="1" thickBot="1" x14ac:dyDescent="0.3">
      <c r="C1125" s="34"/>
      <c r="D1125" s="35"/>
      <c r="E1125" s="49"/>
      <c r="F1125" s="49"/>
      <c r="G1125" s="49"/>
      <c r="H1125" s="49"/>
      <c r="I1125" s="49"/>
      <c r="J1125" s="49"/>
      <c r="K1125" s="49"/>
      <c r="L1125" s="49"/>
      <c r="M1125" s="49"/>
      <c r="N1125" s="49"/>
      <c r="O1125" s="49"/>
      <c r="P1125" s="49"/>
      <c r="Q1125" s="46"/>
    </row>
    <row r="1126" spans="3:17" ht="25.5" customHeight="1" thickTop="1" thickBot="1" x14ac:dyDescent="0.3">
      <c r="C1126" s="34"/>
      <c r="D1126" s="35"/>
      <c r="E1126" s="49"/>
      <c r="F1126" s="49"/>
      <c r="G1126" s="49"/>
      <c r="H1126" s="49"/>
      <c r="I1126" s="49"/>
      <c r="J1126" s="49"/>
      <c r="K1126" s="49"/>
      <c r="L1126" s="49"/>
      <c r="M1126" s="49"/>
      <c r="N1126" s="49"/>
      <c r="O1126" s="49"/>
      <c r="P1126" s="49"/>
      <c r="Q1126" s="46"/>
    </row>
    <row r="1127" spans="3:17" ht="25.5" customHeight="1" thickTop="1" thickBot="1" x14ac:dyDescent="0.3">
      <c r="C1127" s="34"/>
      <c r="D1127" s="35"/>
      <c r="E1127" s="49"/>
      <c r="F1127" s="49"/>
      <c r="G1127" s="49"/>
      <c r="H1127" s="49"/>
      <c r="I1127" s="49"/>
      <c r="J1127" s="49"/>
      <c r="K1127" s="49"/>
      <c r="L1127" s="49"/>
      <c r="M1127" s="49"/>
      <c r="N1127" s="49"/>
      <c r="O1127" s="49"/>
      <c r="P1127" s="49"/>
      <c r="Q1127" s="46"/>
    </row>
    <row r="1128" spans="3:17" ht="25.5" customHeight="1" thickTop="1" thickBot="1" x14ac:dyDescent="0.3">
      <c r="C1128" s="34"/>
      <c r="D1128" s="35"/>
      <c r="E1128" s="49"/>
      <c r="F1128" s="49"/>
      <c r="G1128" s="49"/>
      <c r="H1128" s="49"/>
      <c r="I1128" s="49"/>
      <c r="J1128" s="49"/>
      <c r="K1128" s="49"/>
      <c r="L1128" s="49"/>
      <c r="M1128" s="49"/>
      <c r="N1128" s="49"/>
      <c r="O1128" s="49"/>
      <c r="P1128" s="49"/>
      <c r="Q1128" s="46"/>
    </row>
    <row r="1129" spans="3:17" ht="25.5" customHeight="1" thickTop="1" thickBot="1" x14ac:dyDescent="0.3">
      <c r="C1129" s="34"/>
      <c r="D1129" s="35"/>
      <c r="E1129" s="49"/>
      <c r="F1129" s="49"/>
      <c r="G1129" s="49"/>
      <c r="H1129" s="49"/>
      <c r="I1129" s="49"/>
      <c r="J1129" s="49"/>
      <c r="K1129" s="49"/>
      <c r="L1129" s="49"/>
      <c r="M1129" s="49"/>
      <c r="N1129" s="49"/>
      <c r="O1129" s="49"/>
      <c r="P1129" s="49"/>
      <c r="Q1129" s="46"/>
    </row>
    <row r="1130" spans="3:17" ht="25.5" customHeight="1" thickTop="1" thickBot="1" x14ac:dyDescent="0.3">
      <c r="C1130" s="34"/>
      <c r="D1130" s="35"/>
      <c r="E1130" s="49"/>
      <c r="F1130" s="49"/>
      <c r="G1130" s="49"/>
      <c r="H1130" s="49"/>
      <c r="I1130" s="49"/>
      <c r="J1130" s="49"/>
      <c r="K1130" s="49"/>
      <c r="L1130" s="49"/>
      <c r="M1130" s="49"/>
      <c r="N1130" s="49"/>
      <c r="O1130" s="49"/>
      <c r="P1130" s="49"/>
      <c r="Q1130" s="46"/>
    </row>
    <row r="1131" spans="3:17" ht="25.5" customHeight="1" thickTop="1" thickBot="1" x14ac:dyDescent="0.3">
      <c r="C1131" s="34"/>
      <c r="D1131" s="35"/>
      <c r="E1131" s="49"/>
      <c r="F1131" s="49"/>
      <c r="G1131" s="49"/>
      <c r="H1131" s="49"/>
      <c r="I1131" s="49"/>
      <c r="J1131" s="49"/>
      <c r="K1131" s="49"/>
      <c r="L1131" s="49"/>
      <c r="M1131" s="49"/>
      <c r="N1131" s="49"/>
      <c r="O1131" s="49"/>
      <c r="P1131" s="49"/>
      <c r="Q1131" s="46"/>
    </row>
    <row r="1132" spans="3:17" ht="25.5" customHeight="1" thickTop="1" thickBot="1" x14ac:dyDescent="0.3">
      <c r="C1132" s="34"/>
      <c r="D1132" s="35"/>
      <c r="E1132" s="49"/>
      <c r="F1132" s="49"/>
      <c r="G1132" s="49"/>
      <c r="H1132" s="49"/>
      <c r="I1132" s="49"/>
      <c r="J1132" s="49"/>
      <c r="K1132" s="49"/>
      <c r="L1132" s="49"/>
      <c r="M1132" s="49"/>
      <c r="N1132" s="49"/>
      <c r="O1132" s="49"/>
      <c r="P1132" s="49"/>
      <c r="Q1132" s="46"/>
    </row>
    <row r="1133" spans="3:17" ht="25.5" customHeight="1" thickTop="1" thickBot="1" x14ac:dyDescent="0.3">
      <c r="C1133" s="34"/>
      <c r="D1133" s="35"/>
      <c r="E1133" s="49"/>
      <c r="F1133" s="49"/>
      <c r="G1133" s="49"/>
      <c r="H1133" s="49"/>
      <c r="I1133" s="49"/>
      <c r="J1133" s="49"/>
      <c r="K1133" s="49"/>
      <c r="L1133" s="49"/>
      <c r="M1133" s="49"/>
      <c r="N1133" s="49"/>
      <c r="O1133" s="49"/>
      <c r="P1133" s="49"/>
      <c r="Q1133" s="46"/>
    </row>
    <row r="1134" spans="3:17" ht="25.5" customHeight="1" thickTop="1" thickBot="1" x14ac:dyDescent="0.3">
      <c r="C1134" s="34"/>
      <c r="D1134" s="35"/>
      <c r="E1134" s="49"/>
      <c r="F1134" s="49"/>
      <c r="G1134" s="49"/>
      <c r="H1134" s="49"/>
      <c r="I1134" s="49"/>
      <c r="J1134" s="49"/>
      <c r="K1134" s="49"/>
      <c r="L1134" s="49"/>
      <c r="M1134" s="49"/>
      <c r="N1134" s="49"/>
      <c r="O1134" s="49"/>
      <c r="P1134" s="49"/>
      <c r="Q1134" s="46"/>
    </row>
    <row r="1135" spans="3:17" ht="25.5" customHeight="1" thickTop="1" thickBot="1" x14ac:dyDescent="0.3">
      <c r="C1135" s="34"/>
      <c r="D1135" s="35"/>
      <c r="E1135" s="49"/>
      <c r="F1135" s="49"/>
      <c r="G1135" s="49"/>
      <c r="H1135" s="49"/>
      <c r="I1135" s="49"/>
      <c r="J1135" s="49"/>
      <c r="K1135" s="49"/>
      <c r="L1135" s="49"/>
      <c r="M1135" s="49"/>
      <c r="N1135" s="49"/>
      <c r="O1135" s="49"/>
      <c r="P1135" s="49"/>
      <c r="Q1135" s="46"/>
    </row>
    <row r="1136" spans="3:17" ht="25.5" customHeight="1" thickTop="1" thickBot="1" x14ac:dyDescent="0.3">
      <c r="C1136" s="34"/>
      <c r="D1136" s="35"/>
      <c r="E1136" s="49"/>
      <c r="F1136" s="49"/>
      <c r="G1136" s="49"/>
      <c r="H1136" s="49"/>
      <c r="I1136" s="49"/>
      <c r="J1136" s="49"/>
      <c r="K1136" s="49"/>
      <c r="L1136" s="49"/>
      <c r="M1136" s="49"/>
      <c r="N1136" s="49"/>
      <c r="O1136" s="49"/>
      <c r="P1136" s="49"/>
      <c r="Q1136" s="46"/>
    </row>
    <row r="1137" spans="3:17" ht="25.5" customHeight="1" thickTop="1" thickBot="1" x14ac:dyDescent="0.3">
      <c r="C1137" s="34"/>
      <c r="D1137" s="35"/>
      <c r="E1137" s="49"/>
      <c r="F1137" s="49"/>
      <c r="G1137" s="49"/>
      <c r="H1137" s="49"/>
      <c r="I1137" s="49"/>
      <c r="J1137" s="49"/>
      <c r="K1137" s="49"/>
      <c r="L1137" s="49"/>
      <c r="M1137" s="49"/>
      <c r="N1137" s="49"/>
      <c r="O1137" s="49"/>
      <c r="P1137" s="49"/>
      <c r="Q1137" s="46"/>
    </row>
    <row r="1138" spans="3:17" ht="25.5" customHeight="1" thickTop="1" thickBot="1" x14ac:dyDescent="0.3">
      <c r="C1138" s="34"/>
      <c r="D1138" s="35"/>
      <c r="E1138" s="49"/>
      <c r="F1138" s="49"/>
      <c r="G1138" s="49"/>
      <c r="H1138" s="49"/>
      <c r="I1138" s="49"/>
      <c r="J1138" s="49"/>
      <c r="K1138" s="49"/>
      <c r="L1138" s="49"/>
      <c r="M1138" s="49"/>
      <c r="N1138" s="49"/>
      <c r="O1138" s="49"/>
      <c r="P1138" s="49"/>
      <c r="Q1138" s="46"/>
    </row>
    <row r="1139" spans="3:17" ht="25.5" customHeight="1" thickTop="1" thickBot="1" x14ac:dyDescent="0.3">
      <c r="C1139" s="34"/>
      <c r="D1139" s="35"/>
      <c r="E1139" s="49"/>
      <c r="F1139" s="49"/>
      <c r="G1139" s="49"/>
      <c r="H1139" s="49"/>
      <c r="I1139" s="49"/>
      <c r="J1139" s="49"/>
      <c r="K1139" s="49"/>
      <c r="L1139" s="49"/>
      <c r="M1139" s="49"/>
      <c r="N1139" s="49"/>
      <c r="O1139" s="49"/>
      <c r="P1139" s="49"/>
      <c r="Q1139" s="46"/>
    </row>
    <row r="1140" spans="3:17" ht="25.5" customHeight="1" thickTop="1" thickBot="1" x14ac:dyDescent="0.3">
      <c r="C1140" s="34"/>
      <c r="D1140" s="35"/>
      <c r="E1140" s="49"/>
      <c r="F1140" s="49"/>
      <c r="G1140" s="49"/>
      <c r="H1140" s="49"/>
      <c r="I1140" s="49"/>
      <c r="J1140" s="49"/>
      <c r="K1140" s="49"/>
      <c r="L1140" s="49"/>
      <c r="M1140" s="49"/>
      <c r="N1140" s="49"/>
      <c r="O1140" s="49"/>
      <c r="P1140" s="49"/>
      <c r="Q1140" s="46"/>
    </row>
    <row r="1141" spans="3:17" ht="25.5" customHeight="1" thickTop="1" thickBot="1" x14ac:dyDescent="0.3">
      <c r="C1141" s="34"/>
      <c r="D1141" s="35"/>
      <c r="E1141" s="49"/>
      <c r="F1141" s="49"/>
      <c r="G1141" s="49"/>
      <c r="H1141" s="49"/>
      <c r="I1141" s="49"/>
      <c r="J1141" s="49"/>
      <c r="K1141" s="49"/>
      <c r="L1141" s="49"/>
      <c r="M1141" s="49"/>
      <c r="N1141" s="49"/>
      <c r="O1141" s="49"/>
      <c r="P1141" s="49"/>
      <c r="Q1141" s="46"/>
    </row>
    <row r="1142" spans="3:17" ht="25.5" customHeight="1" thickTop="1" thickBot="1" x14ac:dyDescent="0.3">
      <c r="C1142" s="34"/>
      <c r="D1142" s="35"/>
      <c r="E1142" s="49"/>
      <c r="F1142" s="49"/>
      <c r="G1142" s="49"/>
      <c r="H1142" s="49"/>
      <c r="I1142" s="49"/>
      <c r="J1142" s="49"/>
      <c r="K1142" s="49"/>
      <c r="L1142" s="49"/>
      <c r="M1142" s="49"/>
      <c r="N1142" s="49"/>
      <c r="O1142" s="49"/>
      <c r="P1142" s="49"/>
      <c r="Q1142" s="46"/>
    </row>
    <row r="1143" spans="3:17" ht="25.5" customHeight="1" thickTop="1" thickBot="1" x14ac:dyDescent="0.3">
      <c r="C1143" s="34"/>
      <c r="D1143" s="35"/>
      <c r="E1143" s="49"/>
      <c r="F1143" s="49"/>
      <c r="G1143" s="49"/>
      <c r="H1143" s="49"/>
      <c r="I1143" s="49"/>
      <c r="J1143" s="49"/>
      <c r="K1143" s="49"/>
      <c r="L1143" s="49"/>
      <c r="M1143" s="49"/>
      <c r="N1143" s="49"/>
      <c r="O1143" s="49"/>
      <c r="P1143" s="49"/>
      <c r="Q1143" s="46"/>
    </row>
    <row r="1144" spans="3:17" ht="25.5" customHeight="1" thickTop="1" thickBot="1" x14ac:dyDescent="0.3">
      <c r="C1144" s="34"/>
      <c r="D1144" s="35"/>
      <c r="E1144" s="49"/>
      <c r="F1144" s="49"/>
      <c r="G1144" s="49"/>
      <c r="H1144" s="49"/>
      <c r="I1144" s="49"/>
      <c r="J1144" s="49"/>
      <c r="K1144" s="49"/>
      <c r="L1144" s="49"/>
      <c r="M1144" s="49"/>
      <c r="N1144" s="49"/>
      <c r="O1144" s="49"/>
      <c r="P1144" s="49"/>
      <c r="Q1144" s="46"/>
    </row>
    <row r="1145" spans="3:17" ht="25.5" customHeight="1" thickTop="1" thickBot="1" x14ac:dyDescent="0.3">
      <c r="C1145" s="34"/>
      <c r="D1145" s="35"/>
      <c r="E1145" s="49"/>
      <c r="F1145" s="49"/>
      <c r="G1145" s="49"/>
      <c r="H1145" s="49"/>
      <c r="I1145" s="49"/>
      <c r="J1145" s="49"/>
      <c r="K1145" s="49"/>
      <c r="L1145" s="49"/>
      <c r="M1145" s="49"/>
      <c r="N1145" s="49"/>
      <c r="O1145" s="49"/>
      <c r="P1145" s="49"/>
      <c r="Q1145" s="46"/>
    </row>
    <row r="1146" spans="3:17" ht="25.5" customHeight="1" thickTop="1" thickBot="1" x14ac:dyDescent="0.3">
      <c r="C1146" s="34"/>
      <c r="D1146" s="35"/>
      <c r="E1146" s="49"/>
      <c r="F1146" s="49"/>
      <c r="G1146" s="49"/>
      <c r="H1146" s="49"/>
      <c r="I1146" s="49"/>
      <c r="J1146" s="49"/>
      <c r="K1146" s="49"/>
      <c r="L1146" s="49"/>
      <c r="M1146" s="49"/>
      <c r="N1146" s="49"/>
      <c r="O1146" s="49"/>
      <c r="P1146" s="49"/>
      <c r="Q1146" s="46"/>
    </row>
    <row r="1147" spans="3:17" ht="25.5" customHeight="1" thickTop="1" thickBot="1" x14ac:dyDescent="0.3">
      <c r="C1147" s="34"/>
      <c r="D1147" s="35"/>
      <c r="E1147" s="49"/>
      <c r="F1147" s="49"/>
      <c r="G1147" s="49"/>
      <c r="H1147" s="49"/>
      <c r="I1147" s="49"/>
      <c r="J1147" s="49"/>
      <c r="K1147" s="49"/>
      <c r="L1147" s="49"/>
      <c r="M1147" s="49"/>
      <c r="N1147" s="49"/>
      <c r="O1147" s="49"/>
      <c r="P1147" s="49"/>
      <c r="Q1147" s="46"/>
    </row>
    <row r="1148" spans="3:17" ht="25.5" customHeight="1" thickTop="1" thickBot="1" x14ac:dyDescent="0.3">
      <c r="C1148" s="34"/>
      <c r="D1148" s="35"/>
      <c r="E1148" s="49"/>
      <c r="F1148" s="49"/>
      <c r="G1148" s="49"/>
      <c r="H1148" s="49"/>
      <c r="I1148" s="49"/>
      <c r="J1148" s="49"/>
      <c r="K1148" s="49"/>
      <c r="L1148" s="49"/>
      <c r="M1148" s="49"/>
      <c r="N1148" s="49"/>
      <c r="O1148" s="49"/>
      <c r="P1148" s="49"/>
      <c r="Q1148" s="46"/>
    </row>
    <row r="1149" spans="3:17" ht="25.5" customHeight="1" thickTop="1" thickBot="1" x14ac:dyDescent="0.3">
      <c r="C1149" s="34"/>
      <c r="D1149" s="35"/>
      <c r="E1149" s="49"/>
      <c r="F1149" s="49"/>
      <c r="G1149" s="49"/>
      <c r="H1149" s="49"/>
      <c r="I1149" s="49"/>
      <c r="J1149" s="49"/>
      <c r="K1149" s="49"/>
      <c r="L1149" s="49"/>
      <c r="M1149" s="49"/>
      <c r="N1149" s="49"/>
      <c r="O1149" s="49"/>
      <c r="P1149" s="49"/>
      <c r="Q1149" s="46"/>
    </row>
    <row r="1150" spans="3:17" ht="25.5" customHeight="1" thickTop="1" thickBot="1" x14ac:dyDescent="0.3">
      <c r="C1150" s="34"/>
      <c r="D1150" s="35"/>
      <c r="E1150" s="49"/>
      <c r="F1150" s="49"/>
      <c r="G1150" s="49"/>
      <c r="H1150" s="49"/>
      <c r="I1150" s="49"/>
      <c r="J1150" s="49"/>
      <c r="K1150" s="49"/>
      <c r="L1150" s="49"/>
      <c r="M1150" s="49"/>
      <c r="N1150" s="49"/>
      <c r="O1150" s="49"/>
      <c r="P1150" s="49"/>
      <c r="Q1150" s="46"/>
    </row>
    <row r="1151" spans="3:17" ht="25.5" customHeight="1" thickTop="1" thickBot="1" x14ac:dyDescent="0.3">
      <c r="C1151" s="34"/>
      <c r="D1151" s="35"/>
      <c r="E1151" s="49"/>
      <c r="F1151" s="49"/>
      <c r="G1151" s="49"/>
      <c r="H1151" s="49"/>
      <c r="I1151" s="49"/>
      <c r="J1151" s="49"/>
      <c r="K1151" s="49"/>
      <c r="L1151" s="49"/>
      <c r="M1151" s="49"/>
      <c r="N1151" s="49"/>
      <c r="O1151" s="49"/>
      <c r="P1151" s="49"/>
      <c r="Q1151" s="46"/>
    </row>
    <row r="1152" spans="3:17" ht="25.5" customHeight="1" thickTop="1" thickBot="1" x14ac:dyDescent="0.3">
      <c r="C1152" s="34"/>
      <c r="D1152" s="35"/>
      <c r="E1152" s="49"/>
      <c r="F1152" s="49"/>
      <c r="G1152" s="49"/>
      <c r="H1152" s="49"/>
      <c r="I1152" s="49"/>
      <c r="J1152" s="49"/>
      <c r="K1152" s="49"/>
      <c r="L1152" s="49"/>
      <c r="M1152" s="49"/>
      <c r="N1152" s="49"/>
      <c r="O1152" s="49"/>
      <c r="P1152" s="49"/>
      <c r="Q1152" s="46"/>
    </row>
    <row r="1153" spans="3:17" ht="25.5" customHeight="1" thickTop="1" thickBot="1" x14ac:dyDescent="0.3">
      <c r="C1153" s="34"/>
      <c r="D1153" s="35"/>
      <c r="E1153" s="49"/>
      <c r="F1153" s="49"/>
      <c r="G1153" s="49"/>
      <c r="H1153" s="49"/>
      <c r="I1153" s="49"/>
      <c r="J1153" s="49"/>
      <c r="K1153" s="49"/>
      <c r="L1153" s="49"/>
      <c r="M1153" s="49"/>
      <c r="N1153" s="49"/>
      <c r="O1153" s="49"/>
      <c r="P1153" s="49"/>
      <c r="Q1153" s="46"/>
    </row>
    <row r="1154" spans="3:17" ht="25.5" customHeight="1" thickTop="1" thickBot="1" x14ac:dyDescent="0.3">
      <c r="C1154" s="34"/>
      <c r="D1154" s="35"/>
      <c r="E1154" s="49"/>
      <c r="F1154" s="49"/>
      <c r="G1154" s="49"/>
      <c r="H1154" s="49"/>
      <c r="I1154" s="49"/>
      <c r="J1154" s="49"/>
      <c r="K1154" s="49"/>
      <c r="L1154" s="49"/>
      <c r="M1154" s="49"/>
      <c r="N1154" s="49"/>
      <c r="O1154" s="49"/>
      <c r="P1154" s="49"/>
      <c r="Q1154" s="46"/>
    </row>
    <row r="1155" spans="3:17" ht="25.5" customHeight="1" thickTop="1" thickBot="1" x14ac:dyDescent="0.3">
      <c r="C1155" s="34"/>
      <c r="D1155" s="35"/>
      <c r="E1155" s="49"/>
      <c r="F1155" s="49"/>
      <c r="G1155" s="49"/>
      <c r="H1155" s="49"/>
      <c r="I1155" s="49"/>
      <c r="J1155" s="49"/>
      <c r="K1155" s="49"/>
      <c r="L1155" s="49"/>
      <c r="M1155" s="49"/>
      <c r="N1155" s="49"/>
      <c r="O1155" s="49"/>
      <c r="P1155" s="49"/>
      <c r="Q1155" s="46"/>
    </row>
    <row r="1156" spans="3:17" ht="25.5" customHeight="1" thickTop="1" thickBot="1" x14ac:dyDescent="0.3">
      <c r="C1156" s="34"/>
      <c r="D1156" s="35"/>
      <c r="E1156" s="49"/>
      <c r="F1156" s="49"/>
      <c r="G1156" s="49"/>
      <c r="H1156" s="49"/>
      <c r="I1156" s="49"/>
      <c r="J1156" s="49"/>
      <c r="K1156" s="49"/>
      <c r="L1156" s="49"/>
      <c r="M1156" s="49"/>
      <c r="N1156" s="49"/>
      <c r="O1156" s="49"/>
      <c r="P1156" s="49"/>
      <c r="Q1156" s="46"/>
    </row>
    <row r="1157" spans="3:17" ht="25.5" customHeight="1" thickTop="1" thickBot="1" x14ac:dyDescent="0.3">
      <c r="C1157" s="34"/>
      <c r="D1157" s="35"/>
      <c r="E1157" s="49"/>
      <c r="F1157" s="49"/>
      <c r="G1157" s="49"/>
      <c r="H1157" s="49"/>
      <c r="I1157" s="49"/>
      <c r="J1157" s="49"/>
      <c r="K1157" s="49"/>
      <c r="L1157" s="49"/>
      <c r="M1157" s="49"/>
      <c r="N1157" s="49"/>
      <c r="O1157" s="49"/>
      <c r="P1157" s="49"/>
      <c r="Q1157" s="46"/>
    </row>
    <row r="1158" spans="3:17" ht="25.5" customHeight="1" thickTop="1" thickBot="1" x14ac:dyDescent="0.3">
      <c r="C1158" s="34"/>
      <c r="D1158" s="35"/>
      <c r="E1158" s="49"/>
      <c r="F1158" s="49"/>
      <c r="G1158" s="49"/>
      <c r="H1158" s="49"/>
      <c r="I1158" s="49"/>
      <c r="J1158" s="49"/>
      <c r="K1158" s="49"/>
      <c r="L1158" s="49"/>
      <c r="M1158" s="49"/>
      <c r="N1158" s="49"/>
      <c r="O1158" s="49"/>
      <c r="P1158" s="49"/>
      <c r="Q1158" s="46"/>
    </row>
    <row r="1159" spans="3:17" ht="25.5" customHeight="1" thickTop="1" thickBot="1" x14ac:dyDescent="0.3">
      <c r="C1159" s="34"/>
      <c r="D1159" s="35"/>
      <c r="E1159" s="49"/>
      <c r="F1159" s="49"/>
      <c r="G1159" s="49"/>
      <c r="H1159" s="49"/>
      <c r="I1159" s="49"/>
      <c r="J1159" s="49"/>
      <c r="K1159" s="49"/>
      <c r="L1159" s="49"/>
      <c r="M1159" s="49"/>
      <c r="N1159" s="49"/>
      <c r="O1159" s="49"/>
      <c r="P1159" s="49"/>
      <c r="Q1159" s="46"/>
    </row>
    <row r="1160" spans="3:17" ht="25.5" customHeight="1" thickTop="1" thickBot="1" x14ac:dyDescent="0.3">
      <c r="C1160" s="34"/>
      <c r="D1160" s="35"/>
      <c r="E1160" s="49"/>
      <c r="F1160" s="49"/>
      <c r="G1160" s="49"/>
      <c r="H1160" s="49"/>
      <c r="I1160" s="49"/>
      <c r="J1160" s="49"/>
      <c r="K1160" s="49"/>
      <c r="L1160" s="49"/>
      <c r="M1160" s="49"/>
      <c r="N1160" s="49"/>
      <c r="O1160" s="49"/>
      <c r="P1160" s="49"/>
      <c r="Q1160" s="46"/>
    </row>
    <row r="1161" spans="3:17" ht="25.5" customHeight="1" thickTop="1" thickBot="1" x14ac:dyDescent="0.3">
      <c r="C1161" s="34"/>
      <c r="D1161" s="35"/>
      <c r="E1161" s="49"/>
      <c r="F1161" s="49"/>
      <c r="G1161" s="49"/>
      <c r="H1161" s="49"/>
      <c r="I1161" s="49"/>
      <c r="J1161" s="49"/>
      <c r="K1161" s="49"/>
      <c r="L1161" s="49"/>
      <c r="M1161" s="49"/>
      <c r="N1161" s="49"/>
      <c r="O1161" s="49"/>
      <c r="P1161" s="49"/>
      <c r="Q1161" s="46"/>
    </row>
    <row r="1162" spans="3:17" ht="25.5" customHeight="1" thickTop="1" thickBot="1" x14ac:dyDescent="0.3">
      <c r="C1162" s="34"/>
      <c r="D1162" s="35"/>
      <c r="E1162" s="49"/>
      <c r="F1162" s="49"/>
      <c r="G1162" s="49"/>
      <c r="H1162" s="49"/>
      <c r="I1162" s="49"/>
      <c r="J1162" s="49"/>
      <c r="K1162" s="49"/>
      <c r="L1162" s="49"/>
      <c r="M1162" s="49"/>
      <c r="N1162" s="49"/>
      <c r="O1162" s="49"/>
      <c r="P1162" s="49"/>
      <c r="Q1162" s="46"/>
    </row>
    <row r="1163" spans="3:17" ht="25.5" customHeight="1" thickTop="1" thickBot="1" x14ac:dyDescent="0.3">
      <c r="C1163" s="34"/>
      <c r="D1163" s="35"/>
      <c r="E1163" s="49"/>
      <c r="F1163" s="49"/>
      <c r="G1163" s="49"/>
      <c r="H1163" s="49"/>
      <c r="I1163" s="49"/>
      <c r="J1163" s="49"/>
      <c r="K1163" s="49"/>
      <c r="L1163" s="49"/>
      <c r="M1163" s="49"/>
      <c r="N1163" s="49"/>
      <c r="O1163" s="49"/>
      <c r="P1163" s="49"/>
      <c r="Q1163" s="46"/>
    </row>
    <row r="1164" spans="3:17" ht="25.5" customHeight="1" thickTop="1" thickBot="1" x14ac:dyDescent="0.3">
      <c r="C1164" s="34"/>
      <c r="D1164" s="35"/>
      <c r="E1164" s="49"/>
      <c r="F1164" s="49"/>
      <c r="G1164" s="49"/>
      <c r="H1164" s="49"/>
      <c r="I1164" s="49"/>
      <c r="J1164" s="49"/>
      <c r="K1164" s="49"/>
      <c r="L1164" s="49"/>
      <c r="M1164" s="49"/>
      <c r="N1164" s="49"/>
      <c r="O1164" s="49"/>
      <c r="P1164" s="49"/>
      <c r="Q1164" s="46"/>
    </row>
    <row r="1165" spans="3:17" ht="25.5" customHeight="1" thickTop="1" thickBot="1" x14ac:dyDescent="0.3">
      <c r="C1165" s="34"/>
      <c r="D1165" s="35"/>
      <c r="E1165" s="49"/>
      <c r="F1165" s="49"/>
      <c r="G1165" s="49"/>
      <c r="H1165" s="49"/>
      <c r="I1165" s="49"/>
      <c r="J1165" s="49"/>
      <c r="K1165" s="49"/>
      <c r="L1165" s="49"/>
      <c r="M1165" s="49"/>
      <c r="N1165" s="49"/>
      <c r="O1165" s="49"/>
      <c r="P1165" s="49"/>
      <c r="Q1165" s="46"/>
    </row>
    <row r="1166" spans="3:17" ht="25.5" customHeight="1" thickTop="1" thickBot="1" x14ac:dyDescent="0.3">
      <c r="C1166" s="34"/>
      <c r="D1166" s="35"/>
      <c r="E1166" s="49"/>
      <c r="F1166" s="49"/>
      <c r="G1166" s="49"/>
      <c r="H1166" s="49"/>
      <c r="I1166" s="49"/>
      <c r="J1166" s="49"/>
      <c r="K1166" s="49"/>
      <c r="L1166" s="49"/>
      <c r="M1166" s="49"/>
      <c r="N1166" s="49"/>
      <c r="O1166" s="49"/>
      <c r="P1166" s="49"/>
      <c r="Q1166" s="46"/>
    </row>
    <row r="1167" spans="3:17" ht="25.5" customHeight="1" thickTop="1" thickBot="1" x14ac:dyDescent="0.3">
      <c r="C1167" s="34"/>
      <c r="D1167" s="35"/>
      <c r="E1167" s="49"/>
      <c r="F1167" s="49"/>
      <c r="G1167" s="49"/>
      <c r="H1167" s="49"/>
      <c r="I1167" s="49"/>
      <c r="J1167" s="49"/>
      <c r="K1167" s="49"/>
      <c r="L1167" s="49"/>
      <c r="M1167" s="49"/>
      <c r="N1167" s="49"/>
      <c r="O1167" s="49"/>
      <c r="P1167" s="49"/>
      <c r="Q1167" s="46"/>
    </row>
    <row r="1168" spans="3:17" ht="25.5" customHeight="1" thickTop="1" thickBot="1" x14ac:dyDescent="0.3">
      <c r="C1168" s="34"/>
      <c r="D1168" s="35"/>
      <c r="E1168" s="49"/>
      <c r="F1168" s="49"/>
      <c r="G1168" s="49"/>
      <c r="H1168" s="49"/>
      <c r="I1168" s="49"/>
      <c r="J1168" s="49"/>
      <c r="K1168" s="49"/>
      <c r="L1168" s="49"/>
      <c r="M1168" s="49"/>
      <c r="N1168" s="49"/>
      <c r="O1168" s="49"/>
      <c r="P1168" s="49"/>
      <c r="Q1168" s="46"/>
    </row>
    <row r="1169" spans="3:17" ht="25.5" customHeight="1" thickTop="1" thickBot="1" x14ac:dyDescent="0.3">
      <c r="C1169" s="34"/>
      <c r="D1169" s="35"/>
      <c r="E1169" s="49"/>
      <c r="F1169" s="49"/>
      <c r="G1169" s="49"/>
      <c r="H1169" s="49"/>
      <c r="I1169" s="49"/>
      <c r="J1169" s="49"/>
      <c r="K1169" s="49"/>
      <c r="L1169" s="49"/>
      <c r="M1169" s="49"/>
      <c r="N1169" s="49"/>
      <c r="O1169" s="49"/>
      <c r="P1169" s="49"/>
      <c r="Q1169" s="46"/>
    </row>
    <row r="1170" spans="3:17" ht="25.5" customHeight="1" thickTop="1" thickBot="1" x14ac:dyDescent="0.3">
      <c r="C1170" s="34"/>
      <c r="D1170" s="35"/>
      <c r="E1170" s="49"/>
      <c r="F1170" s="49"/>
      <c r="G1170" s="49"/>
      <c r="H1170" s="49"/>
      <c r="I1170" s="49"/>
      <c r="J1170" s="49"/>
      <c r="K1170" s="49"/>
      <c r="L1170" s="49"/>
      <c r="M1170" s="49"/>
      <c r="N1170" s="49"/>
      <c r="O1170" s="49"/>
      <c r="P1170" s="49"/>
      <c r="Q1170" s="46"/>
    </row>
    <row r="1171" spans="3:17" ht="25.5" customHeight="1" thickTop="1" thickBot="1" x14ac:dyDescent="0.3">
      <c r="C1171" s="34"/>
      <c r="D1171" s="35"/>
      <c r="E1171" s="49"/>
      <c r="F1171" s="49"/>
      <c r="G1171" s="49"/>
      <c r="H1171" s="49"/>
      <c r="I1171" s="49"/>
      <c r="J1171" s="49"/>
      <c r="K1171" s="49"/>
      <c r="L1171" s="49"/>
      <c r="M1171" s="49"/>
      <c r="N1171" s="49"/>
      <c r="O1171" s="49"/>
      <c r="P1171" s="49"/>
      <c r="Q1171" s="46"/>
    </row>
    <row r="1172" spans="3:17" ht="25.5" customHeight="1" thickTop="1" thickBot="1" x14ac:dyDescent="0.3">
      <c r="C1172" s="34"/>
      <c r="D1172" s="35"/>
      <c r="E1172" s="49"/>
      <c r="F1172" s="49"/>
      <c r="G1172" s="49"/>
      <c r="H1172" s="49"/>
      <c r="I1172" s="49"/>
      <c r="J1172" s="49"/>
      <c r="K1172" s="49"/>
      <c r="L1172" s="49"/>
      <c r="M1172" s="49"/>
      <c r="N1172" s="49"/>
      <c r="O1172" s="49"/>
      <c r="P1172" s="49"/>
      <c r="Q1172" s="46"/>
    </row>
    <row r="1173" spans="3:17" ht="25.5" customHeight="1" thickTop="1" thickBot="1" x14ac:dyDescent="0.3">
      <c r="C1173" s="34"/>
      <c r="D1173" s="35"/>
      <c r="E1173" s="49"/>
      <c r="F1173" s="49"/>
      <c r="G1173" s="49"/>
      <c r="H1173" s="49"/>
      <c r="I1173" s="49"/>
      <c r="J1173" s="49"/>
      <c r="K1173" s="49"/>
      <c r="L1173" s="49"/>
      <c r="M1173" s="49"/>
      <c r="N1173" s="49"/>
      <c r="O1173" s="49"/>
      <c r="P1173" s="49"/>
      <c r="Q1173" s="46"/>
    </row>
    <row r="1174" spans="3:17" ht="25.5" customHeight="1" thickTop="1" thickBot="1" x14ac:dyDescent="0.3">
      <c r="C1174" s="34"/>
      <c r="D1174" s="35"/>
      <c r="E1174" s="49"/>
      <c r="F1174" s="49"/>
      <c r="G1174" s="49"/>
      <c r="H1174" s="49"/>
      <c r="I1174" s="49"/>
      <c r="J1174" s="49"/>
      <c r="K1174" s="49"/>
      <c r="L1174" s="49"/>
      <c r="M1174" s="49"/>
      <c r="N1174" s="49"/>
      <c r="O1174" s="49"/>
      <c r="P1174" s="49"/>
      <c r="Q1174" s="46"/>
    </row>
    <row r="1175" spans="3:17" ht="25.5" customHeight="1" thickTop="1" thickBot="1" x14ac:dyDescent="0.3">
      <c r="C1175" s="34"/>
      <c r="D1175" s="35"/>
      <c r="E1175" s="49"/>
      <c r="F1175" s="49"/>
      <c r="G1175" s="49"/>
      <c r="H1175" s="49"/>
      <c r="I1175" s="49"/>
      <c r="J1175" s="49"/>
      <c r="K1175" s="49"/>
      <c r="L1175" s="49"/>
      <c r="M1175" s="49"/>
      <c r="N1175" s="49"/>
      <c r="O1175" s="49"/>
      <c r="P1175" s="49"/>
      <c r="Q1175" s="46"/>
    </row>
    <row r="1176" spans="3:17" ht="25.5" customHeight="1" thickTop="1" thickBot="1" x14ac:dyDescent="0.3">
      <c r="C1176" s="34"/>
      <c r="D1176" s="35"/>
      <c r="E1176" s="49"/>
      <c r="F1176" s="49"/>
      <c r="G1176" s="49"/>
      <c r="H1176" s="49"/>
      <c r="I1176" s="49"/>
      <c r="J1176" s="49"/>
      <c r="K1176" s="49"/>
      <c r="L1176" s="49"/>
      <c r="M1176" s="49"/>
      <c r="N1176" s="49"/>
      <c r="O1176" s="49"/>
      <c r="P1176" s="49"/>
      <c r="Q1176" s="46"/>
    </row>
    <row r="1177" spans="3:17" ht="25.5" customHeight="1" thickTop="1" thickBot="1" x14ac:dyDescent="0.3">
      <c r="C1177" s="34"/>
      <c r="D1177" s="35"/>
      <c r="E1177" s="49"/>
      <c r="F1177" s="49"/>
      <c r="G1177" s="49"/>
      <c r="H1177" s="49"/>
      <c r="I1177" s="49"/>
      <c r="J1177" s="49"/>
      <c r="K1177" s="49"/>
      <c r="L1177" s="49"/>
      <c r="M1177" s="49"/>
      <c r="N1177" s="49"/>
      <c r="O1177" s="49"/>
      <c r="P1177" s="49"/>
      <c r="Q1177" s="46"/>
    </row>
    <row r="1178" spans="3:17" ht="25.5" customHeight="1" thickTop="1" thickBot="1" x14ac:dyDescent="0.3">
      <c r="C1178" s="34"/>
      <c r="D1178" s="35"/>
      <c r="E1178" s="49"/>
      <c r="F1178" s="49"/>
      <c r="G1178" s="49"/>
      <c r="H1178" s="49"/>
      <c r="I1178" s="49"/>
      <c r="J1178" s="49"/>
      <c r="K1178" s="49"/>
      <c r="L1178" s="49"/>
      <c r="M1178" s="49"/>
      <c r="N1178" s="49"/>
      <c r="O1178" s="49"/>
      <c r="P1178" s="49"/>
      <c r="Q1178" s="46"/>
    </row>
    <row r="1179" spans="3:17" ht="25.5" customHeight="1" thickTop="1" thickBot="1" x14ac:dyDescent="0.3">
      <c r="C1179" s="34"/>
      <c r="D1179" s="35"/>
      <c r="E1179" s="49"/>
      <c r="F1179" s="49"/>
      <c r="G1179" s="49"/>
      <c r="H1179" s="49"/>
      <c r="I1179" s="49"/>
      <c r="J1179" s="49"/>
      <c r="K1179" s="49"/>
      <c r="L1179" s="49"/>
      <c r="M1179" s="49"/>
      <c r="N1179" s="49"/>
      <c r="O1179" s="49"/>
      <c r="P1179" s="49"/>
      <c r="Q1179" s="46"/>
    </row>
    <row r="1180" spans="3:17" ht="25.5" customHeight="1" thickTop="1" thickBot="1" x14ac:dyDescent="0.3">
      <c r="C1180" s="34"/>
      <c r="D1180" s="35"/>
      <c r="E1180" s="49"/>
      <c r="F1180" s="49"/>
      <c r="G1180" s="49"/>
      <c r="H1180" s="49"/>
      <c r="I1180" s="49"/>
      <c r="J1180" s="49"/>
      <c r="K1180" s="49"/>
      <c r="L1180" s="49"/>
      <c r="M1180" s="49"/>
      <c r="N1180" s="49"/>
      <c r="O1180" s="49"/>
      <c r="P1180" s="49"/>
      <c r="Q1180" s="46"/>
    </row>
    <row r="1181" spans="3:17" ht="25.5" customHeight="1" thickTop="1" thickBot="1" x14ac:dyDescent="0.3">
      <c r="C1181" s="34"/>
      <c r="D1181" s="35"/>
      <c r="E1181" s="49"/>
      <c r="F1181" s="49"/>
      <c r="G1181" s="49"/>
      <c r="H1181" s="49"/>
      <c r="I1181" s="49"/>
      <c r="J1181" s="49"/>
      <c r="K1181" s="49"/>
      <c r="L1181" s="49"/>
      <c r="M1181" s="49"/>
      <c r="N1181" s="49"/>
      <c r="O1181" s="49"/>
      <c r="P1181" s="49"/>
      <c r="Q1181" s="46"/>
    </row>
    <row r="1182" spans="3:17" ht="25.5" customHeight="1" thickTop="1" thickBot="1" x14ac:dyDescent="0.3">
      <c r="C1182" s="34"/>
      <c r="D1182" s="35"/>
      <c r="E1182" s="49"/>
      <c r="F1182" s="49"/>
      <c r="G1182" s="49"/>
      <c r="H1182" s="49"/>
      <c r="I1182" s="49"/>
      <c r="J1182" s="49"/>
      <c r="K1182" s="49"/>
      <c r="L1182" s="49"/>
      <c r="M1182" s="49"/>
      <c r="N1182" s="49"/>
      <c r="O1182" s="49"/>
      <c r="P1182" s="49"/>
      <c r="Q1182" s="46"/>
    </row>
    <row r="1183" spans="3:17" ht="25.5" customHeight="1" thickTop="1" thickBot="1" x14ac:dyDescent="0.3">
      <c r="C1183" s="34"/>
      <c r="D1183" s="35"/>
      <c r="E1183" s="49"/>
      <c r="F1183" s="49"/>
      <c r="G1183" s="49"/>
      <c r="H1183" s="49"/>
      <c r="I1183" s="49"/>
      <c r="J1183" s="49"/>
      <c r="K1183" s="49"/>
      <c r="L1183" s="49"/>
      <c r="M1183" s="49"/>
      <c r="N1183" s="49"/>
      <c r="O1183" s="49"/>
      <c r="P1183" s="49"/>
      <c r="Q1183" s="46"/>
    </row>
    <row r="1184" spans="3:17" ht="25.5" customHeight="1" thickTop="1" thickBot="1" x14ac:dyDescent="0.3">
      <c r="C1184" s="34"/>
      <c r="D1184" s="35"/>
      <c r="E1184" s="49"/>
      <c r="F1184" s="49"/>
      <c r="G1184" s="49"/>
      <c r="H1184" s="49"/>
      <c r="I1184" s="49"/>
      <c r="J1184" s="49"/>
      <c r="K1184" s="49"/>
      <c r="L1184" s="49"/>
      <c r="M1184" s="49"/>
      <c r="N1184" s="49"/>
      <c r="O1184" s="49"/>
      <c r="P1184" s="49"/>
      <c r="Q1184" s="46"/>
    </row>
    <row r="1185" spans="3:17" ht="25.5" customHeight="1" thickTop="1" thickBot="1" x14ac:dyDescent="0.3">
      <c r="C1185" s="34"/>
      <c r="D1185" s="35"/>
      <c r="E1185" s="49"/>
      <c r="F1185" s="49"/>
      <c r="G1185" s="49"/>
      <c r="H1185" s="49"/>
      <c r="I1185" s="49"/>
      <c r="J1185" s="49"/>
      <c r="K1185" s="49"/>
      <c r="L1185" s="49"/>
      <c r="M1185" s="49"/>
      <c r="N1185" s="49"/>
      <c r="O1185" s="49"/>
      <c r="P1185" s="49"/>
      <c r="Q1185" s="46"/>
    </row>
    <row r="1186" spans="3:17" ht="25.5" customHeight="1" thickTop="1" thickBot="1" x14ac:dyDescent="0.3">
      <c r="C1186" s="34"/>
      <c r="D1186" s="35"/>
      <c r="E1186" s="49"/>
      <c r="F1186" s="49"/>
      <c r="G1186" s="49"/>
      <c r="H1186" s="49"/>
      <c r="I1186" s="49"/>
      <c r="J1186" s="49"/>
      <c r="K1186" s="49"/>
      <c r="L1186" s="49"/>
      <c r="M1186" s="49"/>
      <c r="N1186" s="49"/>
      <c r="O1186" s="49"/>
      <c r="P1186" s="49"/>
      <c r="Q1186" s="46"/>
    </row>
    <row r="1187" spans="3:17" ht="25.5" customHeight="1" thickTop="1" thickBot="1" x14ac:dyDescent="0.3">
      <c r="C1187" s="34"/>
      <c r="D1187" s="35"/>
      <c r="E1187" s="49"/>
      <c r="F1187" s="49"/>
      <c r="G1187" s="49"/>
      <c r="H1187" s="49"/>
      <c r="I1187" s="49"/>
      <c r="J1187" s="49"/>
      <c r="K1187" s="49"/>
      <c r="L1187" s="49"/>
      <c r="M1187" s="49"/>
      <c r="N1187" s="49"/>
      <c r="O1187" s="49"/>
      <c r="P1187" s="49"/>
      <c r="Q1187" s="46"/>
    </row>
    <row r="1188" spans="3:17" ht="25.5" customHeight="1" thickTop="1" thickBot="1" x14ac:dyDescent="0.3">
      <c r="C1188" s="34"/>
      <c r="D1188" s="35"/>
      <c r="E1188" s="49"/>
      <c r="F1188" s="49"/>
      <c r="G1188" s="49"/>
      <c r="H1188" s="49"/>
      <c r="I1188" s="49"/>
      <c r="J1188" s="49"/>
      <c r="K1188" s="49"/>
      <c r="L1188" s="49"/>
      <c r="M1188" s="49"/>
      <c r="N1188" s="49"/>
      <c r="O1188" s="49"/>
      <c r="P1188" s="49"/>
      <c r="Q1188" s="46"/>
    </row>
    <row r="1189" spans="3:17" ht="25.5" customHeight="1" thickTop="1" thickBot="1" x14ac:dyDescent="0.3">
      <c r="C1189" s="34"/>
      <c r="D1189" s="35"/>
      <c r="E1189" s="49"/>
      <c r="F1189" s="49"/>
      <c r="G1189" s="49"/>
      <c r="H1189" s="49"/>
      <c r="I1189" s="49"/>
      <c r="J1189" s="49"/>
      <c r="K1189" s="49"/>
      <c r="L1189" s="49"/>
      <c r="M1189" s="49"/>
      <c r="N1189" s="49"/>
      <c r="O1189" s="49"/>
      <c r="P1189" s="49"/>
      <c r="Q1189" s="46"/>
    </row>
    <row r="1190" spans="3:17" ht="25.5" customHeight="1" thickTop="1" thickBot="1" x14ac:dyDescent="0.3">
      <c r="C1190" s="34"/>
      <c r="D1190" s="35"/>
      <c r="E1190" s="49"/>
      <c r="F1190" s="49"/>
      <c r="G1190" s="49"/>
      <c r="H1190" s="49"/>
      <c r="I1190" s="49"/>
      <c r="J1190" s="49"/>
      <c r="K1190" s="49"/>
      <c r="L1190" s="49"/>
      <c r="M1190" s="49"/>
      <c r="N1190" s="49"/>
      <c r="O1190" s="49"/>
      <c r="P1190" s="49"/>
      <c r="Q1190" s="46"/>
    </row>
    <row r="1191" spans="3:17" ht="25.5" customHeight="1" thickTop="1" thickBot="1" x14ac:dyDescent="0.3">
      <c r="C1191" s="34"/>
      <c r="D1191" s="35"/>
      <c r="E1191" s="49"/>
      <c r="F1191" s="49"/>
      <c r="G1191" s="49"/>
      <c r="H1191" s="49"/>
      <c r="I1191" s="49"/>
      <c r="J1191" s="49"/>
      <c r="K1191" s="49"/>
      <c r="L1191" s="49"/>
      <c r="M1191" s="49"/>
      <c r="N1191" s="49"/>
      <c r="O1191" s="49"/>
      <c r="P1191" s="49"/>
      <c r="Q1191" s="46"/>
    </row>
    <row r="1192" spans="3:17" ht="25.5" customHeight="1" thickTop="1" thickBot="1" x14ac:dyDescent="0.3">
      <c r="C1192" s="34"/>
      <c r="D1192" s="35"/>
      <c r="E1192" s="49"/>
      <c r="F1192" s="49"/>
      <c r="G1192" s="49"/>
      <c r="H1192" s="49"/>
      <c r="I1192" s="49"/>
      <c r="J1192" s="49"/>
      <c r="K1192" s="49"/>
      <c r="L1192" s="49"/>
      <c r="M1192" s="49"/>
      <c r="N1192" s="49"/>
      <c r="O1192" s="49"/>
      <c r="P1192" s="49"/>
      <c r="Q1192" s="46"/>
    </row>
    <row r="1193" spans="3:17" ht="25.5" customHeight="1" thickTop="1" thickBot="1" x14ac:dyDescent="0.3">
      <c r="C1193" s="34"/>
      <c r="D1193" s="35"/>
      <c r="E1193" s="49"/>
      <c r="F1193" s="49"/>
      <c r="G1193" s="49"/>
      <c r="H1193" s="49"/>
      <c r="I1193" s="49"/>
      <c r="J1193" s="49"/>
      <c r="K1193" s="49"/>
      <c r="L1193" s="49"/>
      <c r="M1193" s="49"/>
      <c r="N1193" s="49"/>
      <c r="O1193" s="49"/>
      <c r="P1193" s="49"/>
      <c r="Q1193" s="46"/>
    </row>
    <row r="1194" spans="3:17" ht="25.5" customHeight="1" thickTop="1" thickBot="1" x14ac:dyDescent="0.3">
      <c r="C1194" s="34"/>
      <c r="D1194" s="35"/>
      <c r="E1194" s="49"/>
      <c r="F1194" s="49"/>
      <c r="G1194" s="49"/>
      <c r="H1194" s="49"/>
      <c r="I1194" s="49"/>
      <c r="J1194" s="49"/>
      <c r="K1194" s="49"/>
      <c r="L1194" s="49"/>
      <c r="M1194" s="49"/>
      <c r="N1194" s="49"/>
      <c r="O1194" s="49"/>
      <c r="P1194" s="49"/>
      <c r="Q1194" s="46"/>
    </row>
    <row r="1195" spans="3:17" ht="25.5" customHeight="1" thickTop="1" thickBot="1" x14ac:dyDescent="0.3">
      <c r="C1195" s="34"/>
      <c r="D1195" s="35"/>
      <c r="E1195" s="49"/>
      <c r="F1195" s="49"/>
      <c r="G1195" s="49"/>
      <c r="H1195" s="49"/>
      <c r="I1195" s="49"/>
      <c r="J1195" s="49"/>
      <c r="K1195" s="49"/>
      <c r="L1195" s="49"/>
      <c r="M1195" s="49"/>
      <c r="N1195" s="49"/>
      <c r="O1195" s="49"/>
      <c r="P1195" s="49"/>
      <c r="Q1195" s="46"/>
    </row>
    <row r="1196" spans="3:17" ht="25.5" customHeight="1" thickTop="1" thickBot="1" x14ac:dyDescent="0.3">
      <c r="C1196" s="34"/>
      <c r="D1196" s="35"/>
      <c r="E1196" s="49"/>
      <c r="F1196" s="49"/>
      <c r="G1196" s="49"/>
      <c r="H1196" s="49"/>
      <c r="I1196" s="49"/>
      <c r="J1196" s="49"/>
      <c r="K1196" s="49"/>
      <c r="L1196" s="49"/>
      <c r="M1196" s="49"/>
      <c r="N1196" s="49"/>
      <c r="O1196" s="49"/>
      <c r="P1196" s="49"/>
      <c r="Q1196" s="46"/>
    </row>
    <row r="1197" spans="3:17" ht="25.5" customHeight="1" thickTop="1" thickBot="1" x14ac:dyDescent="0.3">
      <c r="C1197" s="34"/>
      <c r="D1197" s="35"/>
      <c r="E1197" s="49"/>
      <c r="F1197" s="49"/>
      <c r="G1197" s="49"/>
      <c r="H1197" s="49"/>
      <c r="I1197" s="49"/>
      <c r="J1197" s="49"/>
      <c r="K1197" s="49"/>
      <c r="L1197" s="49"/>
      <c r="M1197" s="49"/>
      <c r="N1197" s="49"/>
      <c r="O1197" s="49"/>
      <c r="P1197" s="49"/>
      <c r="Q1197" s="46"/>
    </row>
    <row r="1198" spans="3:17" ht="25.5" customHeight="1" thickTop="1" thickBot="1" x14ac:dyDescent="0.3">
      <c r="C1198" s="34"/>
      <c r="D1198" s="35"/>
      <c r="E1198" s="49"/>
      <c r="F1198" s="49"/>
      <c r="G1198" s="49"/>
      <c r="H1198" s="49"/>
      <c r="I1198" s="49"/>
      <c r="J1198" s="49"/>
      <c r="K1198" s="49"/>
      <c r="L1198" s="49"/>
      <c r="M1198" s="49"/>
      <c r="N1198" s="49"/>
      <c r="O1198" s="49"/>
      <c r="P1198" s="49"/>
      <c r="Q1198" s="46"/>
    </row>
    <row r="1199" spans="3:17" ht="25.5" customHeight="1" thickTop="1" thickBot="1" x14ac:dyDescent="0.3">
      <c r="C1199" s="34"/>
      <c r="D1199" s="35"/>
      <c r="E1199" s="49"/>
      <c r="F1199" s="49"/>
      <c r="G1199" s="49"/>
      <c r="H1199" s="49"/>
      <c r="I1199" s="49"/>
      <c r="J1199" s="49"/>
      <c r="K1199" s="49"/>
      <c r="L1199" s="49"/>
      <c r="M1199" s="49"/>
      <c r="N1199" s="49"/>
      <c r="O1199" s="49"/>
      <c r="P1199" s="49"/>
      <c r="Q1199" s="46"/>
    </row>
    <row r="1200" spans="3:17" ht="25.5" customHeight="1" thickTop="1" thickBot="1" x14ac:dyDescent="0.3">
      <c r="C1200" s="34"/>
      <c r="D1200" s="35"/>
      <c r="E1200" s="49"/>
      <c r="F1200" s="49"/>
      <c r="G1200" s="49"/>
      <c r="H1200" s="49"/>
      <c r="I1200" s="49"/>
      <c r="J1200" s="49"/>
      <c r="K1200" s="49"/>
      <c r="L1200" s="49"/>
      <c r="M1200" s="49"/>
      <c r="N1200" s="49"/>
      <c r="O1200" s="49"/>
      <c r="P1200" s="49"/>
      <c r="Q1200" s="46"/>
    </row>
    <row r="1201" spans="3:17" ht="25.5" customHeight="1" thickTop="1" thickBot="1" x14ac:dyDescent="0.3">
      <c r="C1201" s="34"/>
      <c r="D1201" s="35"/>
      <c r="E1201" s="49"/>
      <c r="F1201" s="49"/>
      <c r="G1201" s="49"/>
      <c r="H1201" s="49"/>
      <c r="I1201" s="49"/>
      <c r="J1201" s="49"/>
      <c r="K1201" s="49"/>
      <c r="L1201" s="49"/>
      <c r="M1201" s="49"/>
      <c r="N1201" s="49"/>
      <c r="O1201" s="49"/>
      <c r="P1201" s="49"/>
      <c r="Q1201" s="46"/>
    </row>
    <row r="1202" spans="3:17" ht="25.5" customHeight="1" thickTop="1" thickBot="1" x14ac:dyDescent="0.3">
      <c r="C1202" s="34"/>
      <c r="D1202" s="35"/>
      <c r="E1202" s="49"/>
      <c r="F1202" s="49"/>
      <c r="G1202" s="49"/>
      <c r="H1202" s="49"/>
      <c r="I1202" s="49"/>
      <c r="J1202" s="49"/>
      <c r="K1202" s="49"/>
      <c r="L1202" s="49"/>
      <c r="M1202" s="49"/>
      <c r="N1202" s="49"/>
      <c r="O1202" s="49"/>
      <c r="P1202" s="49"/>
      <c r="Q1202" s="46"/>
    </row>
    <row r="1203" spans="3:17" ht="25.5" customHeight="1" thickTop="1" thickBot="1" x14ac:dyDescent="0.3">
      <c r="C1203" s="34"/>
      <c r="D1203" s="35"/>
      <c r="E1203" s="49"/>
      <c r="F1203" s="49"/>
      <c r="G1203" s="49"/>
      <c r="H1203" s="49"/>
      <c r="I1203" s="49"/>
      <c r="J1203" s="49"/>
      <c r="K1203" s="49"/>
      <c r="L1203" s="49"/>
      <c r="M1203" s="49"/>
      <c r="N1203" s="49"/>
      <c r="O1203" s="49"/>
      <c r="P1203" s="49"/>
      <c r="Q1203" s="46"/>
    </row>
    <row r="1204" spans="3:17" ht="25.5" customHeight="1" thickTop="1" thickBot="1" x14ac:dyDescent="0.3">
      <c r="C1204" s="34"/>
      <c r="D1204" s="35"/>
      <c r="E1204" s="49"/>
      <c r="F1204" s="49"/>
      <c r="G1204" s="49"/>
      <c r="H1204" s="49"/>
      <c r="I1204" s="49"/>
      <c r="J1204" s="49"/>
      <c r="K1204" s="49"/>
      <c r="L1204" s="49"/>
      <c r="M1204" s="49"/>
      <c r="N1204" s="49"/>
      <c r="O1204" s="49"/>
      <c r="P1204" s="49"/>
      <c r="Q1204" s="46"/>
    </row>
    <row r="1205" spans="3:17" ht="25.5" customHeight="1" thickTop="1" thickBot="1" x14ac:dyDescent="0.3">
      <c r="C1205" s="34"/>
      <c r="D1205" s="35"/>
      <c r="E1205" s="49"/>
      <c r="F1205" s="49"/>
      <c r="G1205" s="49"/>
      <c r="H1205" s="49"/>
      <c r="I1205" s="49"/>
      <c r="J1205" s="49"/>
      <c r="K1205" s="49"/>
      <c r="L1205" s="49"/>
      <c r="M1205" s="49"/>
      <c r="N1205" s="49"/>
      <c r="O1205" s="49"/>
      <c r="P1205" s="49"/>
      <c r="Q1205" s="46"/>
    </row>
    <row r="1206" spans="3:17" ht="25.5" customHeight="1" thickTop="1" thickBot="1" x14ac:dyDescent="0.3">
      <c r="C1206" s="34"/>
      <c r="D1206" s="35"/>
      <c r="E1206" s="49"/>
      <c r="F1206" s="49"/>
      <c r="G1206" s="49"/>
      <c r="H1206" s="49"/>
      <c r="I1206" s="49"/>
      <c r="J1206" s="49"/>
      <c r="K1206" s="49"/>
      <c r="L1206" s="49"/>
      <c r="M1206" s="49"/>
      <c r="N1206" s="49"/>
      <c r="O1206" s="49"/>
      <c r="P1206" s="49"/>
      <c r="Q1206" s="46"/>
    </row>
    <row r="1207" spans="3:17" ht="25.5" customHeight="1" thickTop="1" thickBot="1" x14ac:dyDescent="0.3">
      <c r="C1207" s="34"/>
      <c r="D1207" s="35"/>
      <c r="E1207" s="49"/>
      <c r="F1207" s="49"/>
      <c r="G1207" s="49"/>
      <c r="H1207" s="49"/>
      <c r="I1207" s="49"/>
      <c r="J1207" s="49"/>
      <c r="K1207" s="49"/>
      <c r="L1207" s="49"/>
      <c r="M1207" s="49"/>
      <c r="N1207" s="49"/>
      <c r="O1207" s="49"/>
      <c r="P1207" s="49"/>
      <c r="Q1207" s="46"/>
    </row>
    <row r="1208" spans="3:17" ht="25.5" customHeight="1" thickTop="1" thickBot="1" x14ac:dyDescent="0.3">
      <c r="C1208" s="34"/>
      <c r="D1208" s="35"/>
      <c r="E1208" s="49"/>
      <c r="F1208" s="49"/>
      <c r="G1208" s="49"/>
      <c r="H1208" s="49"/>
      <c r="I1208" s="49"/>
      <c r="J1208" s="49"/>
      <c r="K1208" s="49"/>
      <c r="L1208" s="49"/>
      <c r="M1208" s="49"/>
      <c r="N1208" s="49"/>
      <c r="O1208" s="49"/>
      <c r="P1208" s="49"/>
      <c r="Q1208" s="46"/>
    </row>
    <row r="1209" spans="3:17" ht="25.5" customHeight="1" thickTop="1" thickBot="1" x14ac:dyDescent="0.3">
      <c r="C1209" s="34"/>
      <c r="D1209" s="35"/>
      <c r="E1209" s="49"/>
      <c r="F1209" s="49"/>
      <c r="G1209" s="49"/>
      <c r="H1209" s="49"/>
      <c r="I1209" s="49"/>
      <c r="J1209" s="49"/>
      <c r="K1209" s="49"/>
      <c r="L1209" s="49"/>
      <c r="M1209" s="49"/>
      <c r="N1209" s="49"/>
      <c r="O1209" s="49"/>
      <c r="P1209" s="49"/>
      <c r="Q1209" s="46"/>
    </row>
    <row r="1210" spans="3:17" ht="25.5" customHeight="1" thickTop="1" thickBot="1" x14ac:dyDescent="0.3">
      <c r="C1210" s="34"/>
      <c r="D1210" s="35"/>
      <c r="E1210" s="49"/>
      <c r="F1210" s="49"/>
      <c r="G1210" s="49"/>
      <c r="H1210" s="49"/>
      <c r="I1210" s="49"/>
      <c r="J1210" s="49"/>
      <c r="K1210" s="49"/>
      <c r="L1210" s="49"/>
      <c r="M1210" s="49"/>
      <c r="N1210" s="49"/>
      <c r="O1210" s="49"/>
      <c r="P1210" s="49"/>
      <c r="Q1210" s="46"/>
    </row>
    <row r="1211" spans="3:17" ht="25.5" customHeight="1" thickTop="1" thickBot="1" x14ac:dyDescent="0.3">
      <c r="C1211" s="34"/>
      <c r="D1211" s="35"/>
      <c r="E1211" s="49"/>
      <c r="F1211" s="49"/>
      <c r="G1211" s="49"/>
      <c r="H1211" s="49"/>
      <c r="I1211" s="49"/>
      <c r="J1211" s="49"/>
      <c r="K1211" s="49"/>
      <c r="L1211" s="49"/>
      <c r="M1211" s="49"/>
      <c r="N1211" s="49"/>
      <c r="O1211" s="49"/>
      <c r="P1211" s="49"/>
      <c r="Q1211" s="46"/>
    </row>
    <row r="1212" spans="3:17" ht="25.5" customHeight="1" thickTop="1" thickBot="1" x14ac:dyDescent="0.3">
      <c r="C1212" s="34"/>
      <c r="D1212" s="35"/>
      <c r="E1212" s="49"/>
      <c r="F1212" s="49"/>
      <c r="G1212" s="49"/>
      <c r="H1212" s="49"/>
      <c r="I1212" s="49"/>
      <c r="J1212" s="49"/>
      <c r="K1212" s="49"/>
      <c r="L1212" s="49"/>
      <c r="M1212" s="49"/>
      <c r="N1212" s="49"/>
      <c r="O1212" s="49"/>
      <c r="P1212" s="49"/>
      <c r="Q1212" s="46"/>
    </row>
    <row r="1213" spans="3:17" ht="25.5" customHeight="1" thickTop="1" thickBot="1" x14ac:dyDescent="0.3">
      <c r="C1213" s="34"/>
      <c r="D1213" s="35"/>
      <c r="E1213" s="49"/>
      <c r="F1213" s="49"/>
      <c r="G1213" s="49"/>
      <c r="H1213" s="49"/>
      <c r="I1213" s="49"/>
      <c r="J1213" s="49"/>
      <c r="K1213" s="49"/>
      <c r="L1213" s="49"/>
      <c r="M1213" s="49"/>
      <c r="N1213" s="49"/>
      <c r="O1213" s="49"/>
      <c r="P1213" s="49"/>
      <c r="Q1213" s="46"/>
    </row>
    <row r="1214" spans="3:17" ht="25.5" customHeight="1" thickTop="1" thickBot="1" x14ac:dyDescent="0.3">
      <c r="C1214" s="34"/>
      <c r="D1214" s="35"/>
      <c r="E1214" s="49"/>
      <c r="F1214" s="49"/>
      <c r="G1214" s="49"/>
      <c r="H1214" s="49"/>
      <c r="I1214" s="49"/>
      <c r="J1214" s="49"/>
      <c r="K1214" s="49"/>
      <c r="L1214" s="49"/>
      <c r="M1214" s="49"/>
      <c r="N1214" s="49"/>
      <c r="O1214" s="49"/>
      <c r="P1214" s="49"/>
      <c r="Q1214" s="46"/>
    </row>
    <row r="1215" spans="3:17" ht="25.5" customHeight="1" thickTop="1" thickBot="1" x14ac:dyDescent="0.3">
      <c r="C1215" s="34"/>
      <c r="D1215" s="35"/>
      <c r="E1215" s="49"/>
      <c r="F1215" s="49"/>
      <c r="G1215" s="49"/>
      <c r="H1215" s="49"/>
      <c r="I1215" s="49"/>
      <c r="J1215" s="49"/>
      <c r="K1215" s="49"/>
      <c r="L1215" s="49"/>
      <c r="M1215" s="49"/>
      <c r="N1215" s="49"/>
      <c r="O1215" s="49"/>
      <c r="P1215" s="49"/>
      <c r="Q1215" s="46"/>
    </row>
    <row r="1216" spans="3:17" ht="25.5" customHeight="1" thickTop="1" thickBot="1" x14ac:dyDescent="0.3">
      <c r="C1216" s="34"/>
      <c r="D1216" s="35"/>
      <c r="E1216" s="49"/>
      <c r="F1216" s="49"/>
      <c r="G1216" s="49"/>
      <c r="H1216" s="49"/>
      <c r="I1216" s="49"/>
      <c r="J1216" s="49"/>
      <c r="K1216" s="49"/>
      <c r="L1216" s="49"/>
      <c r="M1216" s="49"/>
      <c r="N1216" s="49"/>
      <c r="O1216" s="49"/>
      <c r="P1216" s="49"/>
      <c r="Q1216" s="46"/>
    </row>
    <row r="1217" spans="3:17" ht="25.5" customHeight="1" thickTop="1" thickBot="1" x14ac:dyDescent="0.3">
      <c r="C1217" s="34"/>
      <c r="D1217" s="35"/>
      <c r="E1217" s="49"/>
      <c r="F1217" s="49"/>
      <c r="G1217" s="49"/>
      <c r="H1217" s="49"/>
      <c r="I1217" s="49"/>
      <c r="J1217" s="49"/>
      <c r="K1217" s="49"/>
      <c r="L1217" s="49"/>
      <c r="M1217" s="49"/>
      <c r="N1217" s="49"/>
      <c r="O1217" s="49"/>
      <c r="P1217" s="49"/>
      <c r="Q1217" s="46"/>
    </row>
    <row r="1218" spans="3:17" ht="25.5" customHeight="1" thickTop="1" thickBot="1" x14ac:dyDescent="0.3">
      <c r="C1218" s="34"/>
      <c r="D1218" s="35"/>
      <c r="E1218" s="49"/>
      <c r="F1218" s="49"/>
      <c r="G1218" s="49"/>
      <c r="H1218" s="49"/>
      <c r="I1218" s="49"/>
      <c r="J1218" s="49"/>
      <c r="K1218" s="49"/>
      <c r="L1218" s="49"/>
      <c r="M1218" s="49"/>
      <c r="N1218" s="49"/>
      <c r="O1218" s="49"/>
      <c r="P1218" s="49"/>
      <c r="Q1218" s="46"/>
    </row>
    <row r="1219" spans="3:17" ht="25.5" customHeight="1" thickTop="1" thickBot="1" x14ac:dyDescent="0.3">
      <c r="C1219" s="34"/>
      <c r="D1219" s="35"/>
      <c r="E1219" s="49"/>
      <c r="F1219" s="49"/>
      <c r="G1219" s="49"/>
      <c r="H1219" s="49"/>
      <c r="I1219" s="49"/>
      <c r="J1219" s="49"/>
      <c r="K1219" s="49"/>
      <c r="L1219" s="49"/>
      <c r="M1219" s="49"/>
      <c r="N1219" s="49"/>
      <c r="O1219" s="49"/>
      <c r="P1219" s="49"/>
      <c r="Q1219" s="46"/>
    </row>
    <row r="1220" spans="3:17" ht="25.5" customHeight="1" thickTop="1" thickBot="1" x14ac:dyDescent="0.3">
      <c r="C1220" s="34"/>
      <c r="D1220" s="35"/>
      <c r="E1220" s="49"/>
      <c r="F1220" s="49"/>
      <c r="G1220" s="49"/>
      <c r="H1220" s="49"/>
      <c r="I1220" s="49"/>
      <c r="J1220" s="49"/>
      <c r="K1220" s="49"/>
      <c r="L1220" s="49"/>
      <c r="M1220" s="49"/>
      <c r="N1220" s="49"/>
      <c r="O1220" s="49"/>
      <c r="P1220" s="49"/>
      <c r="Q1220" s="46"/>
    </row>
    <row r="1221" spans="3:17" ht="25.5" customHeight="1" thickTop="1" thickBot="1" x14ac:dyDescent="0.3">
      <c r="C1221" s="34"/>
      <c r="D1221" s="35"/>
      <c r="E1221" s="49"/>
      <c r="F1221" s="49"/>
      <c r="G1221" s="49"/>
      <c r="H1221" s="49"/>
      <c r="I1221" s="49"/>
      <c r="J1221" s="49"/>
      <c r="K1221" s="49"/>
      <c r="L1221" s="49"/>
      <c r="M1221" s="49"/>
      <c r="N1221" s="49"/>
      <c r="O1221" s="49"/>
      <c r="P1221" s="49"/>
      <c r="Q1221" s="46"/>
    </row>
    <row r="1222" spans="3:17" ht="25.5" customHeight="1" thickTop="1" thickBot="1" x14ac:dyDescent="0.3">
      <c r="C1222" s="34"/>
      <c r="D1222" s="35"/>
      <c r="E1222" s="49"/>
      <c r="F1222" s="49"/>
      <c r="G1222" s="49"/>
      <c r="H1222" s="49"/>
      <c r="I1222" s="49"/>
      <c r="J1222" s="49"/>
      <c r="K1222" s="49"/>
      <c r="L1222" s="49"/>
      <c r="M1222" s="49"/>
      <c r="N1222" s="49"/>
      <c r="O1222" s="49"/>
      <c r="P1222" s="49"/>
      <c r="Q1222" s="46"/>
    </row>
    <row r="1223" spans="3:17" ht="25.5" customHeight="1" thickTop="1" thickBot="1" x14ac:dyDescent="0.3">
      <c r="C1223" s="34"/>
      <c r="D1223" s="35"/>
      <c r="E1223" s="49"/>
      <c r="F1223" s="49"/>
      <c r="G1223" s="49"/>
      <c r="H1223" s="49"/>
      <c r="I1223" s="49"/>
      <c r="J1223" s="49"/>
      <c r="K1223" s="49"/>
      <c r="L1223" s="49"/>
      <c r="M1223" s="49"/>
      <c r="N1223" s="49"/>
      <c r="O1223" s="49"/>
      <c r="P1223" s="49"/>
      <c r="Q1223" s="46"/>
    </row>
    <row r="1224" spans="3:17" ht="25.5" customHeight="1" thickTop="1" thickBot="1" x14ac:dyDescent="0.3">
      <c r="C1224" s="34"/>
      <c r="D1224" s="35"/>
      <c r="E1224" s="49"/>
      <c r="F1224" s="49"/>
      <c r="G1224" s="49"/>
      <c r="H1224" s="49"/>
      <c r="I1224" s="49"/>
      <c r="J1224" s="49"/>
      <c r="K1224" s="49"/>
      <c r="L1224" s="49"/>
      <c r="M1224" s="49"/>
      <c r="N1224" s="49"/>
      <c r="O1224" s="49"/>
      <c r="P1224" s="49"/>
      <c r="Q1224" s="46"/>
    </row>
    <row r="1225" spans="3:17" ht="25.5" customHeight="1" thickTop="1" thickBot="1" x14ac:dyDescent="0.3">
      <c r="C1225" s="34"/>
      <c r="D1225" s="35"/>
      <c r="E1225" s="49"/>
      <c r="F1225" s="49"/>
      <c r="G1225" s="49"/>
      <c r="H1225" s="49"/>
      <c r="I1225" s="49"/>
      <c r="J1225" s="49"/>
      <c r="K1225" s="49"/>
      <c r="L1225" s="49"/>
      <c r="M1225" s="49"/>
      <c r="N1225" s="49"/>
      <c r="O1225" s="49"/>
      <c r="P1225" s="49"/>
      <c r="Q1225" s="46"/>
    </row>
    <row r="1226" spans="3:17" ht="25.5" customHeight="1" thickTop="1" thickBot="1" x14ac:dyDescent="0.3">
      <c r="C1226" s="34"/>
      <c r="D1226" s="35"/>
      <c r="E1226" s="49"/>
      <c r="F1226" s="49"/>
      <c r="G1226" s="49"/>
      <c r="H1226" s="49"/>
      <c r="I1226" s="49"/>
      <c r="J1226" s="49"/>
      <c r="K1226" s="49"/>
      <c r="L1226" s="49"/>
      <c r="M1226" s="49"/>
      <c r="N1226" s="49"/>
      <c r="O1226" s="49"/>
      <c r="P1226" s="49"/>
      <c r="Q1226" s="46"/>
    </row>
    <row r="1227" spans="3:17" ht="25.5" customHeight="1" thickTop="1" thickBot="1" x14ac:dyDescent="0.3">
      <c r="C1227" s="34"/>
      <c r="D1227" s="35"/>
      <c r="E1227" s="49"/>
      <c r="F1227" s="49"/>
      <c r="G1227" s="49"/>
      <c r="H1227" s="49"/>
      <c r="I1227" s="49"/>
      <c r="J1227" s="49"/>
      <c r="K1227" s="49"/>
      <c r="L1227" s="49"/>
      <c r="M1227" s="49"/>
      <c r="N1227" s="49"/>
      <c r="O1227" s="49"/>
      <c r="P1227" s="49"/>
      <c r="Q1227" s="46"/>
    </row>
    <row r="1228" spans="3:17" ht="25.5" customHeight="1" thickTop="1" thickBot="1" x14ac:dyDescent="0.3">
      <c r="C1228" s="34"/>
      <c r="D1228" s="35"/>
      <c r="E1228" s="49"/>
      <c r="F1228" s="49"/>
      <c r="G1228" s="49"/>
      <c r="H1228" s="49"/>
      <c r="I1228" s="49"/>
      <c r="J1228" s="49"/>
      <c r="K1228" s="49"/>
      <c r="L1228" s="49"/>
      <c r="M1228" s="49"/>
      <c r="N1228" s="49"/>
      <c r="O1228" s="49"/>
      <c r="P1228" s="49"/>
      <c r="Q1228" s="46"/>
    </row>
    <row r="1229" spans="3:17" ht="25.5" customHeight="1" thickTop="1" thickBot="1" x14ac:dyDescent="0.3">
      <c r="C1229" s="34"/>
      <c r="D1229" s="35"/>
      <c r="E1229" s="49"/>
      <c r="F1229" s="49"/>
      <c r="G1229" s="49"/>
      <c r="H1229" s="49"/>
      <c r="I1229" s="49"/>
      <c r="J1229" s="49"/>
      <c r="K1229" s="49"/>
      <c r="L1229" s="49"/>
      <c r="M1229" s="49"/>
      <c r="N1229" s="49"/>
      <c r="O1229" s="49"/>
      <c r="P1229" s="49"/>
      <c r="Q1229" s="46"/>
    </row>
    <row r="1230" spans="3:17" ht="25.5" customHeight="1" thickTop="1" thickBot="1" x14ac:dyDescent="0.3">
      <c r="C1230" s="34"/>
      <c r="D1230" s="35"/>
      <c r="E1230" s="49"/>
      <c r="F1230" s="49"/>
      <c r="G1230" s="49"/>
      <c r="H1230" s="49"/>
      <c r="I1230" s="49"/>
      <c r="J1230" s="49"/>
      <c r="K1230" s="49"/>
      <c r="L1230" s="49"/>
      <c r="M1230" s="49"/>
      <c r="N1230" s="49"/>
      <c r="O1230" s="49"/>
      <c r="P1230" s="49"/>
      <c r="Q1230" s="46"/>
    </row>
    <row r="1231" spans="3:17" ht="25.5" customHeight="1" thickTop="1" thickBot="1" x14ac:dyDescent="0.3">
      <c r="C1231" s="34"/>
      <c r="D1231" s="35"/>
      <c r="E1231" s="49"/>
      <c r="F1231" s="49"/>
      <c r="G1231" s="49"/>
      <c r="H1231" s="49"/>
      <c r="I1231" s="49"/>
      <c r="J1231" s="49"/>
      <c r="K1231" s="49"/>
      <c r="L1231" s="49"/>
      <c r="M1231" s="49"/>
      <c r="N1231" s="49"/>
      <c r="O1231" s="49"/>
      <c r="P1231" s="49"/>
      <c r="Q1231" s="46"/>
    </row>
    <row r="1232" spans="3:17" ht="25.5" customHeight="1" thickTop="1" thickBot="1" x14ac:dyDescent="0.3">
      <c r="C1232" s="34"/>
      <c r="D1232" s="35"/>
      <c r="E1232" s="49"/>
      <c r="F1232" s="49"/>
      <c r="G1232" s="49"/>
      <c r="H1232" s="49"/>
      <c r="I1232" s="49"/>
      <c r="J1232" s="49"/>
      <c r="K1232" s="49"/>
      <c r="L1232" s="49"/>
      <c r="M1232" s="49"/>
      <c r="N1232" s="49"/>
      <c r="O1232" s="49"/>
      <c r="P1232" s="49"/>
      <c r="Q1232" s="46"/>
    </row>
    <row r="1233" spans="3:17" ht="25.5" customHeight="1" thickTop="1" thickBot="1" x14ac:dyDescent="0.3">
      <c r="C1233" s="34"/>
      <c r="D1233" s="35"/>
      <c r="E1233" s="49"/>
      <c r="F1233" s="49"/>
      <c r="G1233" s="49"/>
      <c r="H1233" s="49"/>
      <c r="I1233" s="49"/>
      <c r="J1233" s="49"/>
      <c r="K1233" s="49"/>
      <c r="L1233" s="49"/>
      <c r="M1233" s="49"/>
      <c r="N1233" s="49"/>
      <c r="O1233" s="49"/>
      <c r="P1233" s="49"/>
      <c r="Q1233" s="46"/>
    </row>
    <row r="1234" spans="3:17" ht="25.5" customHeight="1" thickTop="1" thickBot="1" x14ac:dyDescent="0.3">
      <c r="C1234" s="34"/>
      <c r="D1234" s="35"/>
      <c r="E1234" s="49"/>
      <c r="F1234" s="49"/>
      <c r="G1234" s="49"/>
      <c r="H1234" s="49"/>
      <c r="I1234" s="49"/>
      <c r="J1234" s="49"/>
      <c r="K1234" s="49"/>
      <c r="L1234" s="49"/>
      <c r="M1234" s="49"/>
      <c r="N1234" s="49"/>
      <c r="O1234" s="49"/>
      <c r="P1234" s="49"/>
      <c r="Q1234" s="46"/>
    </row>
    <row r="1235" spans="3:17" ht="25.5" customHeight="1" thickTop="1" thickBot="1" x14ac:dyDescent="0.3">
      <c r="C1235" s="34"/>
      <c r="D1235" s="35"/>
      <c r="E1235" s="49"/>
      <c r="F1235" s="49"/>
      <c r="G1235" s="49"/>
      <c r="H1235" s="49"/>
      <c r="I1235" s="49"/>
      <c r="J1235" s="49"/>
      <c r="K1235" s="49"/>
      <c r="L1235" s="49"/>
      <c r="M1235" s="49"/>
      <c r="N1235" s="49"/>
      <c r="O1235" s="49"/>
      <c r="P1235" s="49"/>
      <c r="Q1235" s="46"/>
    </row>
    <row r="1236" spans="3:17" ht="25.5" customHeight="1" thickTop="1" thickBot="1" x14ac:dyDescent="0.3">
      <c r="C1236" s="34"/>
      <c r="D1236" s="35"/>
      <c r="E1236" s="49"/>
      <c r="F1236" s="49"/>
      <c r="G1236" s="49"/>
      <c r="H1236" s="49"/>
      <c r="I1236" s="49"/>
      <c r="J1236" s="49"/>
      <c r="K1236" s="49"/>
      <c r="L1236" s="49"/>
      <c r="M1236" s="49"/>
      <c r="N1236" s="49"/>
      <c r="O1236" s="49"/>
      <c r="P1236" s="49"/>
      <c r="Q1236" s="46"/>
    </row>
    <row r="1237" spans="3:17" ht="25.5" customHeight="1" thickTop="1" thickBot="1" x14ac:dyDescent="0.3">
      <c r="C1237" s="34"/>
      <c r="D1237" s="35"/>
      <c r="E1237" s="49"/>
      <c r="F1237" s="49"/>
      <c r="G1237" s="49"/>
      <c r="H1237" s="49"/>
      <c r="I1237" s="49"/>
      <c r="J1237" s="49"/>
      <c r="K1237" s="49"/>
      <c r="L1237" s="49"/>
      <c r="M1237" s="49"/>
      <c r="N1237" s="49"/>
      <c r="O1237" s="49"/>
      <c r="P1237" s="49"/>
      <c r="Q1237" s="46"/>
    </row>
    <row r="1238" spans="3:17" ht="25.5" customHeight="1" thickTop="1" thickBot="1" x14ac:dyDescent="0.3">
      <c r="C1238" s="34">
        <f>'PC Receitas'!O6</f>
        <v>9999</v>
      </c>
      <c r="D1238" s="35" t="str">
        <f>VLOOKUP(C1238,'PC Receitas'!$K$4:$L$105,2,FALSE)</f>
        <v>-</v>
      </c>
      <c r="E1238" s="49">
        <f>SUMIFS(Jan!$J$5:$J$586,Jan!$V$5:$V$586,"Receita",Jan!$G$5:$G$586,CReceber!$D1238,Jan!$L$5:$L$586,"Não Pago")</f>
        <v>0</v>
      </c>
      <c r="F1238" s="49">
        <f>SUMIFS(Fev!$J$5:$J$605,Fev!$V$5:$V$605,"Receita",Fev!$G$5:$G$605,CReceber!$D1238,Fev!$L$5:$L$605,"Não Pago")</f>
        <v>0</v>
      </c>
      <c r="G1238" s="49">
        <f>SUMIFS(Mar!$J$5:$J$605,Mar!$V$5:$V$605,"Receita",Mar!$G$5:$G$605,CReceber!$D309,Mar!$L$5:$L$605,"Não Pago")</f>
        <v>0</v>
      </c>
      <c r="H1238" s="49">
        <f>SUMIFS(Abr!$J$5:$J$605,Abr!$V$5:$V$605,"Receita",Abr!$G$5:$G$605,CReceber!$D1238,Abr!$L$5:$L$605,"Não Pago")</f>
        <v>0</v>
      </c>
      <c r="I1238" s="49">
        <f>SUMIFS(Mai!$J$5:$J$605,Mai!$V$5:$V$605,"Receita",Mai!$G$5:$G$605,CReceber!$D1238,Mai!$L$5:$L$605,"Não Pago")</f>
        <v>0</v>
      </c>
      <c r="J1238" s="49">
        <f>SUMIFS(Jun!$J$5:$J$605,Jun!$V$5:$V$605,"Receita",Jun!$G$5:$G$605,CReceber!$D1238,Jun!$L$5:$L$605,"Não Pago")</f>
        <v>0</v>
      </c>
      <c r="K1238" s="49">
        <f>SUMIFS(Jul!$J$5:$J$605,Jul!$V$5:$V$605,"Receita",Jul!$G$5:$G$605,CReceber!$D1238,Jul!$L$5:$L$605,"Não Pago")</f>
        <v>0</v>
      </c>
      <c r="L1238" s="49">
        <f>SUMIFS(Ago!$J$5:$J$596,Ago!$V$5:$V$596,"Receita",Ago!$G$5:$G$596,CReceber!$D1238,Ago!$L$5:$L$596,"Não Pago")</f>
        <v>0</v>
      </c>
      <c r="M1238" s="49">
        <f>SUMIFS(Set!$J$5:$J$605,Set!$V$5:$V$605,"Receita",Set!$G$5:$G$605,CReceber!$D1238,Set!$L$5:$L$605,"Não Pago")</f>
        <v>0</v>
      </c>
      <c r="N1238" s="49">
        <f>SUMIFS(Out!$J$5:$J$605,Out!$V$5:$V$605,"Receita",Out!$G$5:$G$605,CReceber!$D1238,Out!$L$5:$L$605,"Não Pago")</f>
        <v>0</v>
      </c>
      <c r="O1238" s="49">
        <f>SUMIFS(Nov!$J$5:$J$605,Nov!$V$5:$V$605,"Receita",Nov!$G$5:$G$605,CReceber!$D1238,Nov!$L$5:$L$605,"Não Pago")</f>
        <v>0</v>
      </c>
      <c r="P1238" s="49">
        <f>SUMIFS(Dez!$J$5:$J$605,Dez!$V$5:$V$605,"Receita",Dez!$G$5:$G$605,CReceber!$D1238,Dez!$L$5:$L$605,"Não Pago")</f>
        <v>0</v>
      </c>
      <c r="Q1238" s="46">
        <f t="shared" ref="Q1238:Q1301" si="27">SUM(E1238:P1238)</f>
        <v>0</v>
      </c>
    </row>
    <row r="1239" spans="3:17" ht="25.5" customHeight="1" thickTop="1" thickBot="1" x14ac:dyDescent="0.3">
      <c r="C1239" s="34">
        <f>'PC Receitas'!O7</f>
        <v>9999</v>
      </c>
      <c r="D1239" s="35" t="str">
        <f>VLOOKUP(C1239,'PC Receitas'!$K$4:$L$105,2,FALSE)</f>
        <v>-</v>
      </c>
      <c r="E1239" s="49">
        <f>SUMIFS(Jan!$J$5:$J$586,Jan!$V$5:$V$586,"Receita",Jan!$G$5:$G$586,CReceber!$D1239,Jan!$L$5:$L$586,"Não Pago")</f>
        <v>0</v>
      </c>
      <c r="F1239" s="49">
        <f>SUMIFS(Fev!$J$5:$J$605,Fev!$V$5:$V$605,"Receita",Fev!$G$5:$G$605,CReceber!$D1239,Fev!$L$5:$L$605,"Não Pago")</f>
        <v>0</v>
      </c>
      <c r="G1239" s="49">
        <f>SUMIFS(Mar!$J$5:$J$605,Mar!$V$5:$V$605,"Receita",Mar!$G$5:$G$605,CReceber!$D311,Mar!$L$5:$L$605,"Não Pago")</f>
        <v>0</v>
      </c>
      <c r="H1239" s="49">
        <f>SUMIFS(Abr!$J$5:$J$605,Abr!$V$5:$V$605,"Receita",Abr!$G$5:$G$605,CReceber!$D1239,Abr!$L$5:$L$605,"Não Pago")</f>
        <v>0</v>
      </c>
      <c r="I1239" s="49">
        <f>SUMIFS(Mai!$J$5:$J$605,Mai!$V$5:$V$605,"Receita",Mai!$G$5:$G$605,CReceber!$D1239,Mai!$L$5:$L$605,"Não Pago")</f>
        <v>0</v>
      </c>
      <c r="J1239" s="49">
        <f>SUMIFS(Jun!$J$5:$J$605,Jun!$V$5:$V$605,"Receita",Jun!$G$5:$G$605,CReceber!$D1239,Jun!$L$5:$L$605,"Não Pago")</f>
        <v>0</v>
      </c>
      <c r="K1239" s="49">
        <f>SUMIFS(Jul!$J$5:$J$605,Jul!$V$5:$V$605,"Receita",Jul!$G$5:$G$605,CReceber!$D1239,Jul!$L$5:$L$605,"Não Pago")</f>
        <v>0</v>
      </c>
      <c r="L1239" s="49">
        <f>SUMIFS(Ago!$J$5:$J$596,Ago!$V$5:$V$596,"Receita",Ago!$G$5:$G$596,CReceber!$D1239,Ago!$L$5:$L$596,"Não Pago")</f>
        <v>0</v>
      </c>
      <c r="M1239" s="49">
        <f>SUMIFS(Set!$J$5:$J$605,Set!$V$5:$V$605,"Receita",Set!$G$5:$G$605,CReceber!$D1239,Set!$L$5:$L$605,"Não Pago")</f>
        <v>0</v>
      </c>
      <c r="N1239" s="49">
        <f>SUMIFS(Out!$J$5:$J$605,Out!$V$5:$V$605,"Receita",Out!$G$5:$G$605,CReceber!$D1239,Out!$L$5:$L$605,"Não Pago")</f>
        <v>0</v>
      </c>
      <c r="O1239" s="49">
        <f>SUMIFS(Nov!$J$5:$J$605,Nov!$V$5:$V$605,"Receita",Nov!$G$5:$G$605,CReceber!$D1239,Nov!$L$5:$L$605,"Não Pago")</f>
        <v>0</v>
      </c>
      <c r="P1239" s="49">
        <f>SUMIFS(Dez!$J$5:$J$605,Dez!$V$5:$V$605,"Receita",Dez!$G$5:$G$605,CReceber!$D1239,Dez!$L$5:$L$605,"Não Pago")</f>
        <v>0</v>
      </c>
      <c r="Q1239" s="46">
        <f t="shared" si="27"/>
        <v>0</v>
      </c>
    </row>
    <row r="1240" spans="3:17" ht="25.5" customHeight="1" thickTop="1" thickBot="1" x14ac:dyDescent="0.3">
      <c r="C1240" s="34">
        <f>'PC Receitas'!O8</f>
        <v>9999</v>
      </c>
      <c r="D1240" s="35" t="str">
        <f>VLOOKUP(C1240,'PC Receitas'!$K$4:$L$105,2,FALSE)</f>
        <v>-</v>
      </c>
      <c r="E1240" s="49">
        <f>SUMIFS(Jan!$J$5:$J$586,Jan!$V$5:$V$586,"Receita",Jan!$G$5:$G$586,CReceber!$D1240,Jan!$L$5:$L$586,"Não Pago")</f>
        <v>0</v>
      </c>
      <c r="F1240" s="49">
        <f>SUMIFS(Fev!$J$5:$J$605,Fev!$V$5:$V$605,"Receita",Fev!$G$5:$G$605,CReceber!$D1240,Fev!$L$5:$L$605,"Não Pago")</f>
        <v>0</v>
      </c>
      <c r="G1240" s="49">
        <f>SUMIFS(Mar!$J$5:$J$605,Mar!$V$5:$V$605,"Receita",Mar!$G$5:$G$605,CReceber!$D312,Mar!$L$5:$L$605,"Não Pago")</f>
        <v>0</v>
      </c>
      <c r="H1240" s="49">
        <f>SUMIFS(Abr!$J$5:$J$605,Abr!$V$5:$V$605,"Receita",Abr!$G$5:$G$605,CReceber!$D1240,Abr!$L$5:$L$605,"Não Pago")</f>
        <v>0</v>
      </c>
      <c r="I1240" s="49">
        <f>SUMIFS(Mai!$J$5:$J$605,Mai!$V$5:$V$605,"Receita",Mai!$G$5:$G$605,CReceber!$D1240,Mai!$L$5:$L$605,"Não Pago")</f>
        <v>0</v>
      </c>
      <c r="J1240" s="49">
        <f>SUMIFS(Jun!$J$5:$J$605,Jun!$V$5:$V$605,"Receita",Jun!$G$5:$G$605,CReceber!$D1240,Jun!$L$5:$L$605,"Não Pago")</f>
        <v>0</v>
      </c>
      <c r="K1240" s="49">
        <f>SUMIFS(Jul!$J$5:$J$605,Jul!$V$5:$V$605,"Receita",Jul!$G$5:$G$605,CReceber!$D1240,Jul!$L$5:$L$605,"Não Pago")</f>
        <v>0</v>
      </c>
      <c r="L1240" s="49">
        <f>SUMIFS(Ago!$J$5:$J$596,Ago!$V$5:$V$596,"Receita",Ago!$G$5:$G$596,CReceber!$D1240,Ago!$L$5:$L$596,"Não Pago")</f>
        <v>0</v>
      </c>
      <c r="M1240" s="49">
        <f>SUMIFS(Set!$J$5:$J$605,Set!$V$5:$V$605,"Receita",Set!$G$5:$G$605,CReceber!$D1240,Set!$L$5:$L$605,"Não Pago")</f>
        <v>0</v>
      </c>
      <c r="N1240" s="49">
        <f>SUMIFS(Out!$J$5:$J$605,Out!$V$5:$V$605,"Receita",Out!$G$5:$G$605,CReceber!$D1240,Out!$L$5:$L$605,"Não Pago")</f>
        <v>0</v>
      </c>
      <c r="O1240" s="49">
        <f>SUMIFS(Nov!$J$5:$J$605,Nov!$V$5:$V$605,"Receita",Nov!$G$5:$G$605,CReceber!$D1240,Nov!$L$5:$L$605,"Não Pago")</f>
        <v>0</v>
      </c>
      <c r="P1240" s="49">
        <f>SUMIFS(Dez!$J$5:$J$605,Dez!$V$5:$V$605,"Receita",Dez!$G$5:$G$605,CReceber!$D1240,Dez!$L$5:$L$605,"Não Pago")</f>
        <v>0</v>
      </c>
      <c r="Q1240" s="46">
        <f t="shared" si="27"/>
        <v>0</v>
      </c>
    </row>
    <row r="1241" spans="3:17" ht="25.5" customHeight="1" thickTop="1" thickBot="1" x14ac:dyDescent="0.3">
      <c r="C1241" s="34">
        <f>'PC Receitas'!O9</f>
        <v>9999</v>
      </c>
      <c r="D1241" s="35" t="str">
        <f>VLOOKUP(C1241,'PC Receitas'!$K$4:$L$105,2,FALSE)</f>
        <v>-</v>
      </c>
      <c r="E1241" s="49">
        <f>SUMIFS(Jan!$J$5:$J$586,Jan!$V$5:$V$586,"Receita",Jan!$G$5:$G$586,CReceber!$D1241,Jan!$L$5:$L$586,"Não Pago")</f>
        <v>0</v>
      </c>
      <c r="F1241" s="49">
        <f>SUMIFS(Fev!$J$5:$J$605,Fev!$V$5:$V$605,"Receita",Fev!$G$5:$G$605,CReceber!$D1241,Fev!$L$5:$L$605,"Não Pago")</f>
        <v>0</v>
      </c>
      <c r="G1241" s="49">
        <f>SUMIFS(Mar!$J$5:$J$605,Mar!$V$5:$V$605,"Receita",Mar!$G$5:$G$605,CReceber!$D313,Mar!$L$5:$L$605,"Não Pago")</f>
        <v>0</v>
      </c>
      <c r="H1241" s="49">
        <f>SUMIFS(Abr!$J$5:$J$605,Abr!$V$5:$V$605,"Receita",Abr!$G$5:$G$605,CReceber!$D1241,Abr!$L$5:$L$605,"Não Pago")</f>
        <v>0</v>
      </c>
      <c r="I1241" s="49">
        <f>SUMIFS(Mai!$J$5:$J$605,Mai!$V$5:$V$605,"Receita",Mai!$G$5:$G$605,CReceber!$D1241,Mai!$L$5:$L$605,"Não Pago")</f>
        <v>0</v>
      </c>
      <c r="J1241" s="49">
        <f>SUMIFS(Jun!$J$5:$J$605,Jun!$V$5:$V$605,"Receita",Jun!$G$5:$G$605,CReceber!$D1241,Jun!$L$5:$L$605,"Não Pago")</f>
        <v>0</v>
      </c>
      <c r="K1241" s="49">
        <f>SUMIFS(Jul!$J$5:$J$605,Jul!$V$5:$V$605,"Receita",Jul!$G$5:$G$605,CReceber!$D1241,Jul!$L$5:$L$605,"Não Pago")</f>
        <v>0</v>
      </c>
      <c r="L1241" s="49">
        <f>SUMIFS(Ago!$J$5:$J$596,Ago!$V$5:$V$596,"Receita",Ago!$G$5:$G$596,CReceber!$D1241,Ago!$L$5:$L$596,"Não Pago")</f>
        <v>0</v>
      </c>
      <c r="M1241" s="49">
        <f>SUMIFS(Set!$J$5:$J$605,Set!$V$5:$V$605,"Receita",Set!$G$5:$G$605,CReceber!$D1241,Set!$L$5:$L$605,"Não Pago")</f>
        <v>0</v>
      </c>
      <c r="N1241" s="49">
        <f>SUMIFS(Out!$J$5:$J$605,Out!$V$5:$V$605,"Receita",Out!$G$5:$G$605,CReceber!$D1241,Out!$L$5:$L$605,"Não Pago")</f>
        <v>0</v>
      </c>
      <c r="O1241" s="49">
        <f>SUMIFS(Nov!$J$5:$J$605,Nov!$V$5:$V$605,"Receita",Nov!$G$5:$G$605,CReceber!$D1241,Nov!$L$5:$L$605,"Não Pago")</f>
        <v>0</v>
      </c>
      <c r="P1241" s="49">
        <f>SUMIFS(Dez!$J$5:$J$605,Dez!$V$5:$V$605,"Receita",Dez!$G$5:$G$605,CReceber!$D1241,Dez!$L$5:$L$605,"Não Pago")</f>
        <v>0</v>
      </c>
      <c r="Q1241" s="46">
        <f t="shared" si="27"/>
        <v>0</v>
      </c>
    </row>
    <row r="1242" spans="3:17" ht="25.5" customHeight="1" thickTop="1" thickBot="1" x14ac:dyDescent="0.3">
      <c r="C1242" s="34">
        <f>'PC Receitas'!O10</f>
        <v>9999</v>
      </c>
      <c r="D1242" s="35" t="str">
        <f>VLOOKUP(C1242,'PC Receitas'!$K$4:$L$105,2,FALSE)</f>
        <v>-</v>
      </c>
      <c r="E1242" s="49">
        <f>SUMIFS(Jan!$J$5:$J$586,Jan!$V$5:$V$586,"Receita",Jan!$G$5:$G$586,CReceber!$D1242,Jan!$L$5:$L$586,"Não Pago")</f>
        <v>0</v>
      </c>
      <c r="F1242" s="49">
        <f>SUMIFS(Fev!$J$5:$J$605,Fev!$V$5:$V$605,"Receita",Fev!$G$5:$G$605,CReceber!$D1242,Fev!$L$5:$L$605,"Não Pago")</f>
        <v>0</v>
      </c>
      <c r="G1242" s="49">
        <f>SUMIFS(Mar!$J$5:$J$605,Mar!$V$5:$V$605,"Receita",Mar!$G$5:$G$605,CReceber!$D1238,Mar!$L$5:$L$605,"Não Pago")</f>
        <v>0</v>
      </c>
      <c r="H1242" s="49">
        <f>SUMIFS(Abr!$J$5:$J$605,Abr!$V$5:$V$605,"Receita",Abr!$G$5:$G$605,CReceber!$D1242,Abr!$L$5:$L$605,"Não Pago")</f>
        <v>0</v>
      </c>
      <c r="I1242" s="49">
        <f>SUMIFS(Mai!$J$5:$J$605,Mai!$V$5:$V$605,"Receita",Mai!$G$5:$G$605,CReceber!$D1242,Mai!$L$5:$L$605,"Não Pago")</f>
        <v>0</v>
      </c>
      <c r="J1242" s="49">
        <f>SUMIFS(Jun!$J$5:$J$605,Jun!$V$5:$V$605,"Receita",Jun!$G$5:$G$605,CReceber!$D1242,Jun!$L$5:$L$605,"Não Pago")</f>
        <v>0</v>
      </c>
      <c r="K1242" s="49">
        <f>SUMIFS(Jul!$J$5:$J$605,Jul!$V$5:$V$605,"Receita",Jul!$G$5:$G$605,CReceber!$D1242,Jul!$L$5:$L$605,"Não Pago")</f>
        <v>0</v>
      </c>
      <c r="L1242" s="49">
        <f>SUMIFS(Ago!$J$5:$J$596,Ago!$V$5:$V$596,"Receita",Ago!$G$5:$G$596,CReceber!$D1242,Ago!$L$5:$L$596,"Não Pago")</f>
        <v>0</v>
      </c>
      <c r="M1242" s="49">
        <f>SUMIFS(Set!$J$5:$J$605,Set!$V$5:$V$605,"Receita",Set!$G$5:$G$605,CReceber!$D1242,Set!$L$5:$L$605,"Não Pago")</f>
        <v>0</v>
      </c>
      <c r="N1242" s="49">
        <f>SUMIFS(Out!$J$5:$J$605,Out!$V$5:$V$605,"Receita",Out!$G$5:$G$605,CReceber!$D1242,Out!$L$5:$L$605,"Não Pago")</f>
        <v>0</v>
      </c>
      <c r="O1242" s="49">
        <f>SUMIFS(Nov!$J$5:$J$605,Nov!$V$5:$V$605,"Receita",Nov!$G$5:$G$605,CReceber!$D1242,Nov!$L$5:$L$605,"Não Pago")</f>
        <v>0</v>
      </c>
      <c r="P1242" s="49">
        <f>SUMIFS(Dez!$J$5:$J$605,Dez!$V$5:$V$605,"Receita",Dez!$G$5:$G$605,CReceber!$D1242,Dez!$L$5:$L$605,"Não Pago")</f>
        <v>0</v>
      </c>
      <c r="Q1242" s="46">
        <f t="shared" si="27"/>
        <v>0</v>
      </c>
    </row>
    <row r="1243" spans="3:17" ht="25.5" customHeight="1" thickTop="1" thickBot="1" x14ac:dyDescent="0.3">
      <c r="C1243" s="34">
        <f>'PC Receitas'!K112</f>
        <v>0</v>
      </c>
      <c r="D1243" s="35" t="e">
        <f>VLOOKUP(C1243,'PC Receitas'!$K$4:$L$105,2,FALSE)</f>
        <v>#N/A</v>
      </c>
      <c r="E1243" s="49">
        <f>SUMIFS(Jan!$J$5:$J$586,Jan!$V$5:$V$586,"Receita",Jan!$G$5:$G$586,CReceber!$D1243,Jan!$L$5:$L$586,"Não Pago")</f>
        <v>0</v>
      </c>
      <c r="F1243" s="49">
        <f>SUMIFS(Fev!$J$5:$J$605,Fev!$V$5:$V$605,"Receita",Fev!$G$5:$G$605,CReceber!$D1243,Fev!$L$5:$L$605,"Não Pago")</f>
        <v>0</v>
      </c>
      <c r="G1243" s="49">
        <f>SUMIFS(Mar!$J$5:$J$605,Mar!$V$5:$V$605,"Receita",Mar!$G$5:$G$605,CReceber!$D1239,Mar!$L$5:$L$605,"Não Pago")</f>
        <v>0</v>
      </c>
      <c r="H1243" s="49">
        <f>SUMIFS(Abr!$J$5:$J$605,Abr!$V$5:$V$605,"Receita",Abr!$G$5:$G$605,CReceber!$D1243,Abr!$L$5:$L$605,"Não Pago")</f>
        <v>0</v>
      </c>
      <c r="I1243" s="49">
        <f>SUMIFS(Mai!$J$5:$J$605,Mai!$V$5:$V$605,"Receita",Mai!$G$5:$G$605,CReceber!$D1243,Mai!$L$5:$L$605,"Não Pago")</f>
        <v>0</v>
      </c>
      <c r="J1243" s="49">
        <f>SUMIFS(Jun!$J$5:$J$605,Jun!$V$5:$V$605,"Receita",Jun!$G$5:$G$605,CReceber!$D1243,Jun!$L$5:$L$605,"Não Pago")</f>
        <v>0</v>
      </c>
      <c r="K1243" s="49">
        <f>SUMIFS(Jul!$J$5:$J$605,Jul!$V$5:$V$605,"Receita",Jul!$G$5:$G$605,CReceber!$D1243,Jul!$L$5:$L$605,"Não Pago")</f>
        <v>0</v>
      </c>
      <c r="L1243" s="49">
        <f>SUMIFS(Ago!$J$5:$J$596,Ago!$V$5:$V$596,"Receita",Ago!$G$5:$G$596,CReceber!$D1243,Ago!$L$5:$L$596,"Não Pago")</f>
        <v>0</v>
      </c>
      <c r="M1243" s="49">
        <f>SUMIFS(Set!$J$5:$J$605,Set!$V$5:$V$605,"Receita",Set!$G$5:$G$605,CReceber!$D1243,Set!$L$5:$L$605,"Não Pago")</f>
        <v>0</v>
      </c>
      <c r="N1243" s="49">
        <f>SUMIFS(Out!$J$5:$J$605,Out!$V$5:$V$605,"Receita",Out!$G$5:$G$605,CReceber!$D1243,Out!$L$5:$L$605,"Não Pago")</f>
        <v>0</v>
      </c>
      <c r="O1243" s="49">
        <f>SUMIFS(Nov!$J$5:$J$605,Nov!$V$5:$V$605,"Receita",Nov!$G$5:$G$605,CReceber!$D1243,Nov!$L$5:$L$605,"Não Pago")</f>
        <v>0</v>
      </c>
      <c r="P1243" s="49">
        <f>SUMIFS(Dez!$J$5:$J$605,Dez!$V$5:$V$605,"Receita",Dez!$G$5:$G$605,CReceber!$D1243,Dez!$L$5:$L$605,"Não Pago")</f>
        <v>0</v>
      </c>
      <c r="Q1243" s="46">
        <f t="shared" si="27"/>
        <v>0</v>
      </c>
    </row>
    <row r="1244" spans="3:17" ht="25.5" customHeight="1" thickTop="1" thickBot="1" x14ac:dyDescent="0.3">
      <c r="C1244" s="34">
        <f>'PC Receitas'!K113</f>
        <v>0</v>
      </c>
      <c r="D1244" s="35" t="e">
        <f>VLOOKUP(C1244,'PC Receitas'!$K$4:$L$105,2,FALSE)</f>
        <v>#N/A</v>
      </c>
      <c r="E1244" s="49">
        <f>SUMIFS(Jan!$J$5:$J$586,Jan!$V$5:$V$586,"Receita",Jan!$G$5:$G$586,CReceber!$D1244,Jan!$L$5:$L$586,"Não Pago")</f>
        <v>0</v>
      </c>
      <c r="F1244" s="49">
        <f>SUMIFS(Fev!$J$5:$J$605,Fev!$V$5:$V$605,"Receita",Fev!$G$5:$G$605,CReceber!$D1244,Fev!$L$5:$L$605,"Não Pago")</f>
        <v>0</v>
      </c>
      <c r="G1244" s="49">
        <f>SUMIFS(Mar!$J$5:$J$605,Mar!$V$5:$V$605,"Receita",Mar!$G$5:$G$605,CReceber!$D1240,Mar!$L$5:$L$605,"Não Pago")</f>
        <v>0</v>
      </c>
      <c r="H1244" s="49">
        <f>SUMIFS(Abr!$J$5:$J$605,Abr!$V$5:$V$605,"Receita",Abr!$G$5:$G$605,CReceber!$D1244,Abr!$L$5:$L$605,"Não Pago")</f>
        <v>0</v>
      </c>
      <c r="I1244" s="49">
        <f>SUMIFS(Mai!$J$5:$J$605,Mai!$V$5:$V$605,"Receita",Mai!$G$5:$G$605,CReceber!$D1244,Mai!$L$5:$L$605,"Não Pago")</f>
        <v>0</v>
      </c>
      <c r="J1244" s="49">
        <f>SUMIFS(Jun!$J$5:$J$605,Jun!$V$5:$V$605,"Receita",Jun!$G$5:$G$605,CReceber!$D1244,Jun!$L$5:$L$605,"Não Pago")</f>
        <v>0</v>
      </c>
      <c r="K1244" s="49">
        <f>SUMIFS(Jul!$J$5:$J$605,Jul!$V$5:$V$605,"Receita",Jul!$G$5:$G$605,CReceber!$D1244,Jul!$L$5:$L$605,"Não Pago")</f>
        <v>0</v>
      </c>
      <c r="L1244" s="49">
        <f>SUMIFS(Ago!$J$5:$J$596,Ago!$V$5:$V$596,"Receita",Ago!$G$5:$G$596,CReceber!$D1244,Ago!$L$5:$L$596,"Não Pago")</f>
        <v>0</v>
      </c>
      <c r="M1244" s="49">
        <f>SUMIFS(Set!$J$5:$J$605,Set!$V$5:$V$605,"Receita",Set!$G$5:$G$605,CReceber!$D1244,Set!$L$5:$L$605,"Não Pago")</f>
        <v>0</v>
      </c>
      <c r="N1244" s="49">
        <f>SUMIFS(Out!$J$5:$J$605,Out!$V$5:$V$605,"Receita",Out!$G$5:$G$605,CReceber!$D1244,Out!$L$5:$L$605,"Não Pago")</f>
        <v>0</v>
      </c>
      <c r="O1244" s="49">
        <f>SUMIFS(Nov!$J$5:$J$605,Nov!$V$5:$V$605,"Receita",Nov!$G$5:$G$605,CReceber!$D1244,Nov!$L$5:$L$605,"Não Pago")</f>
        <v>0</v>
      </c>
      <c r="P1244" s="49">
        <f>SUMIFS(Dez!$J$5:$J$605,Dez!$V$5:$V$605,"Receita",Dez!$G$5:$G$605,CReceber!$D1244,Dez!$L$5:$L$605,"Não Pago")</f>
        <v>0</v>
      </c>
      <c r="Q1244" s="46">
        <f t="shared" si="27"/>
        <v>0</v>
      </c>
    </row>
    <row r="1245" spans="3:17" ht="25.5" customHeight="1" thickTop="1" thickBot="1" x14ac:dyDescent="0.3">
      <c r="C1245" s="34">
        <f>'PC Receitas'!K114</f>
        <v>0</v>
      </c>
      <c r="D1245" s="35" t="e">
        <f>VLOOKUP(C1245,'PC Receitas'!$K$4:$L$105,2,FALSE)</f>
        <v>#N/A</v>
      </c>
      <c r="E1245" s="49">
        <f>SUMIFS(Jan!$J$5:$J$586,Jan!$V$5:$V$586,"Receita",Jan!$G$5:$G$586,CReceber!$D1245,Jan!$L$5:$L$586,"Não Pago")</f>
        <v>0</v>
      </c>
      <c r="F1245" s="49">
        <f>SUMIFS(Fev!$J$5:$J$605,Fev!$V$5:$V$605,"Receita",Fev!$G$5:$G$605,CReceber!$D1245,Fev!$L$5:$L$605,"Não Pago")</f>
        <v>0</v>
      </c>
      <c r="G1245" s="49">
        <f>SUMIFS(Mar!$J$5:$J$605,Mar!$V$5:$V$605,"Receita",Mar!$G$5:$G$605,CReceber!$D1241,Mar!$L$5:$L$605,"Não Pago")</f>
        <v>0</v>
      </c>
      <c r="H1245" s="49">
        <f>SUMIFS(Abr!$J$5:$J$605,Abr!$V$5:$V$605,"Receita",Abr!$G$5:$G$605,CReceber!$D1245,Abr!$L$5:$L$605,"Não Pago")</f>
        <v>0</v>
      </c>
      <c r="I1245" s="49">
        <f>SUMIFS(Mai!$J$5:$J$605,Mai!$V$5:$V$605,"Receita",Mai!$G$5:$G$605,CReceber!$D1245,Mai!$L$5:$L$605,"Não Pago")</f>
        <v>0</v>
      </c>
      <c r="J1245" s="49">
        <f>SUMIFS(Jun!$J$5:$J$605,Jun!$V$5:$V$605,"Receita",Jun!$G$5:$G$605,CReceber!$D1245,Jun!$L$5:$L$605,"Não Pago")</f>
        <v>0</v>
      </c>
      <c r="K1245" s="49">
        <f>SUMIFS(Jul!$J$5:$J$605,Jul!$V$5:$V$605,"Receita",Jul!$G$5:$G$605,CReceber!$D1245,Jul!$L$5:$L$605,"Não Pago")</f>
        <v>0</v>
      </c>
      <c r="L1245" s="49">
        <f>SUMIFS(Ago!$J$5:$J$596,Ago!$V$5:$V$596,"Receita",Ago!$G$5:$G$596,CReceber!$D1245,Ago!$L$5:$L$596,"Não Pago")</f>
        <v>0</v>
      </c>
      <c r="M1245" s="49">
        <f>SUMIFS(Set!$J$5:$J$605,Set!$V$5:$V$605,"Receita",Set!$G$5:$G$605,CReceber!$D1245,Set!$L$5:$L$605,"Não Pago")</f>
        <v>0</v>
      </c>
      <c r="N1245" s="49">
        <f>SUMIFS(Out!$J$5:$J$605,Out!$V$5:$V$605,"Receita",Out!$G$5:$G$605,CReceber!$D1245,Out!$L$5:$L$605,"Não Pago")</f>
        <v>0</v>
      </c>
      <c r="O1245" s="49">
        <f>SUMIFS(Nov!$J$5:$J$605,Nov!$V$5:$V$605,"Receita",Nov!$G$5:$G$605,CReceber!$D1245,Nov!$L$5:$L$605,"Não Pago")</f>
        <v>0</v>
      </c>
      <c r="P1245" s="49">
        <f>SUMIFS(Dez!$J$5:$J$605,Dez!$V$5:$V$605,"Receita",Dez!$G$5:$G$605,CReceber!$D1245,Dez!$L$5:$L$605,"Não Pago")</f>
        <v>0</v>
      </c>
      <c r="Q1245" s="46">
        <f t="shared" si="27"/>
        <v>0</v>
      </c>
    </row>
    <row r="1246" spans="3:17" ht="25.5" customHeight="1" thickTop="1" thickBot="1" x14ac:dyDescent="0.3">
      <c r="C1246" s="34">
        <f>'PC Receitas'!K115</f>
        <v>0</v>
      </c>
      <c r="D1246" s="35" t="e">
        <f>VLOOKUP(C1246,'PC Receitas'!$K$4:$L$105,2,FALSE)</f>
        <v>#N/A</v>
      </c>
      <c r="E1246" s="49">
        <f>SUMIFS(Jan!$J$5:$J$586,Jan!$V$5:$V$586,"Receita",Jan!$G$5:$G$586,CReceber!$D1246,Jan!$L$5:$L$586,"Não Pago")</f>
        <v>0</v>
      </c>
      <c r="F1246" s="49">
        <f>SUMIFS(Fev!$J$5:$J$605,Fev!$V$5:$V$605,"Receita",Fev!$G$5:$G$605,CReceber!$D1246,Fev!$L$5:$L$605,"Não Pago")</f>
        <v>0</v>
      </c>
      <c r="G1246" s="49">
        <f>SUMIFS(Mar!$J$5:$J$605,Mar!$V$5:$V$605,"Receita",Mar!$G$5:$G$605,CReceber!$D1242,Mar!$L$5:$L$605,"Não Pago")</f>
        <v>0</v>
      </c>
      <c r="H1246" s="49">
        <f>SUMIFS(Abr!$J$5:$J$605,Abr!$V$5:$V$605,"Receita",Abr!$G$5:$G$605,CReceber!$D1246,Abr!$L$5:$L$605,"Não Pago")</f>
        <v>0</v>
      </c>
      <c r="I1246" s="49">
        <f>SUMIFS(Mai!$J$5:$J$605,Mai!$V$5:$V$605,"Receita",Mai!$G$5:$G$605,CReceber!$D1246,Mai!$L$5:$L$605,"Não Pago")</f>
        <v>0</v>
      </c>
      <c r="J1246" s="49">
        <f>SUMIFS(Jun!$J$5:$J$605,Jun!$V$5:$V$605,"Receita",Jun!$G$5:$G$605,CReceber!$D1246,Jun!$L$5:$L$605,"Não Pago")</f>
        <v>0</v>
      </c>
      <c r="K1246" s="49">
        <f>SUMIFS(Jul!$J$5:$J$605,Jul!$V$5:$V$605,"Receita",Jul!$G$5:$G$605,CReceber!$D1246,Jul!$L$5:$L$605,"Não Pago")</f>
        <v>0</v>
      </c>
      <c r="L1246" s="49">
        <f>SUMIFS(Ago!$J$5:$J$596,Ago!$V$5:$V$596,"Receita",Ago!$G$5:$G$596,CReceber!$D1246,Ago!$L$5:$L$596,"Não Pago")</f>
        <v>0</v>
      </c>
      <c r="M1246" s="49">
        <f>SUMIFS(Set!$J$5:$J$605,Set!$V$5:$V$605,"Receita",Set!$G$5:$G$605,CReceber!$D1246,Set!$L$5:$L$605,"Não Pago")</f>
        <v>0</v>
      </c>
      <c r="N1246" s="49">
        <f>SUMIFS(Out!$J$5:$J$605,Out!$V$5:$V$605,"Receita",Out!$G$5:$G$605,CReceber!$D1246,Out!$L$5:$L$605,"Não Pago")</f>
        <v>0</v>
      </c>
      <c r="O1246" s="49">
        <f>SUMIFS(Nov!$J$5:$J$605,Nov!$V$5:$V$605,"Receita",Nov!$G$5:$G$605,CReceber!$D1246,Nov!$L$5:$L$605,"Não Pago")</f>
        <v>0</v>
      </c>
      <c r="P1246" s="49">
        <f>SUMIFS(Dez!$J$5:$J$605,Dez!$V$5:$V$605,"Receita",Dez!$G$5:$G$605,CReceber!$D1246,Dez!$L$5:$L$605,"Não Pago")</f>
        <v>0</v>
      </c>
      <c r="Q1246" s="46">
        <f t="shared" si="27"/>
        <v>0</v>
      </c>
    </row>
    <row r="1247" spans="3:17" ht="25.5" customHeight="1" thickTop="1" thickBot="1" x14ac:dyDescent="0.3">
      <c r="C1247" s="34">
        <f>'PC Receitas'!K116</f>
        <v>0</v>
      </c>
      <c r="D1247" s="35" t="e">
        <f>VLOOKUP(C1247,'PC Receitas'!$K$4:$L$105,2,FALSE)</f>
        <v>#N/A</v>
      </c>
      <c r="E1247" s="49">
        <f>SUMIFS(Jan!$J$5:$J$586,Jan!$V$5:$V$586,"Receita",Jan!$G$5:$G$586,CReceber!$D1247,Jan!$L$5:$L$586,"Não Pago")</f>
        <v>0</v>
      </c>
      <c r="F1247" s="49">
        <f>SUMIFS(Fev!$J$5:$J$605,Fev!$V$5:$V$605,"Receita",Fev!$G$5:$G$605,CReceber!$D1247,Fev!$L$5:$L$605,"Não Pago")</f>
        <v>0</v>
      </c>
      <c r="G1247" s="49">
        <f>SUMIFS(Mar!$J$5:$J$605,Mar!$V$5:$V$605,"Receita",Mar!$G$5:$G$605,CReceber!$D1243,Mar!$L$5:$L$605,"Não Pago")</f>
        <v>0</v>
      </c>
      <c r="H1247" s="49">
        <f>SUMIFS(Abr!$J$5:$J$605,Abr!$V$5:$V$605,"Receita",Abr!$G$5:$G$605,CReceber!$D1247,Abr!$L$5:$L$605,"Não Pago")</f>
        <v>0</v>
      </c>
      <c r="I1247" s="49">
        <f>SUMIFS(Mai!$J$5:$J$605,Mai!$V$5:$V$605,"Receita",Mai!$G$5:$G$605,CReceber!$D1247,Mai!$L$5:$L$605,"Não Pago")</f>
        <v>0</v>
      </c>
      <c r="J1247" s="49">
        <f>SUMIFS(Jun!$J$5:$J$605,Jun!$V$5:$V$605,"Receita",Jun!$G$5:$G$605,CReceber!$D1247,Jun!$L$5:$L$605,"Não Pago")</f>
        <v>0</v>
      </c>
      <c r="K1247" s="49">
        <f>SUMIFS(Jul!$J$5:$J$605,Jul!$V$5:$V$605,"Receita",Jul!$G$5:$G$605,CReceber!$D1247,Jul!$L$5:$L$605,"Não Pago")</f>
        <v>0</v>
      </c>
      <c r="L1247" s="49">
        <f>SUMIFS(Ago!$J$5:$J$596,Ago!$V$5:$V$596,"Receita",Ago!$G$5:$G$596,CReceber!$D1247,Ago!$L$5:$L$596,"Não Pago")</f>
        <v>0</v>
      </c>
      <c r="M1247" s="49">
        <f>SUMIFS(Set!$J$5:$J$605,Set!$V$5:$V$605,"Receita",Set!$G$5:$G$605,CReceber!$D1247,Set!$L$5:$L$605,"Não Pago")</f>
        <v>0</v>
      </c>
      <c r="N1247" s="49">
        <f>SUMIFS(Out!$J$5:$J$605,Out!$V$5:$V$605,"Receita",Out!$G$5:$G$605,CReceber!$D1247,Out!$L$5:$L$605,"Não Pago")</f>
        <v>0</v>
      </c>
      <c r="O1247" s="49">
        <f>SUMIFS(Nov!$J$5:$J$605,Nov!$V$5:$V$605,"Receita",Nov!$G$5:$G$605,CReceber!$D1247,Nov!$L$5:$L$605,"Não Pago")</f>
        <v>0</v>
      </c>
      <c r="P1247" s="49">
        <f>SUMIFS(Dez!$J$5:$J$605,Dez!$V$5:$V$605,"Receita",Dez!$G$5:$G$605,CReceber!$D1247,Dez!$L$5:$L$605,"Não Pago")</f>
        <v>0</v>
      </c>
      <c r="Q1247" s="46">
        <f t="shared" si="27"/>
        <v>0</v>
      </c>
    </row>
    <row r="1248" spans="3:17" ht="25.5" customHeight="1" thickTop="1" thickBot="1" x14ac:dyDescent="0.3">
      <c r="C1248" s="34">
        <f>'PC Receitas'!K117</f>
        <v>0</v>
      </c>
      <c r="D1248" s="35" t="e">
        <f>VLOOKUP(C1248,'PC Receitas'!$K$4:$L$105,2,FALSE)</f>
        <v>#N/A</v>
      </c>
      <c r="E1248" s="49">
        <f>SUMIFS(Jan!$J$5:$J$586,Jan!$V$5:$V$586,"Receita",Jan!$G$5:$G$586,CReceber!$D1248,Jan!$L$5:$L$586,"Não Pago")</f>
        <v>0</v>
      </c>
      <c r="F1248" s="49">
        <f>SUMIFS(Fev!$J$5:$J$605,Fev!$V$5:$V$605,"Receita",Fev!$G$5:$G$605,CReceber!$D1248,Fev!$L$5:$L$605,"Não Pago")</f>
        <v>0</v>
      </c>
      <c r="G1248" s="49">
        <f>SUMIFS(Mar!$J$5:$J$605,Mar!$V$5:$V$605,"Receita",Mar!$G$5:$G$605,CReceber!$D1244,Mar!$L$5:$L$605,"Não Pago")</f>
        <v>0</v>
      </c>
      <c r="H1248" s="49">
        <f>SUMIFS(Abr!$J$5:$J$605,Abr!$V$5:$V$605,"Receita",Abr!$G$5:$G$605,CReceber!$D1248,Abr!$L$5:$L$605,"Não Pago")</f>
        <v>0</v>
      </c>
      <c r="I1248" s="49">
        <f>SUMIFS(Mai!$J$5:$J$605,Mai!$V$5:$V$605,"Receita",Mai!$G$5:$G$605,CReceber!$D1248,Mai!$L$5:$L$605,"Não Pago")</f>
        <v>0</v>
      </c>
      <c r="J1248" s="49">
        <f>SUMIFS(Jun!$J$5:$J$605,Jun!$V$5:$V$605,"Receita",Jun!$G$5:$G$605,CReceber!$D1248,Jun!$L$5:$L$605,"Não Pago")</f>
        <v>0</v>
      </c>
      <c r="K1248" s="49">
        <f>SUMIFS(Jul!$J$5:$J$605,Jul!$V$5:$V$605,"Receita",Jul!$G$5:$G$605,CReceber!$D1248,Jul!$L$5:$L$605,"Não Pago")</f>
        <v>0</v>
      </c>
      <c r="L1248" s="49">
        <f>SUMIFS(Ago!$J$5:$J$596,Ago!$V$5:$V$596,"Receita",Ago!$G$5:$G$596,CReceber!$D1248,Ago!$L$5:$L$596,"Não Pago")</f>
        <v>0</v>
      </c>
      <c r="M1248" s="49">
        <f>SUMIFS(Set!$J$5:$J$605,Set!$V$5:$V$605,"Receita",Set!$G$5:$G$605,CReceber!$D1248,Set!$L$5:$L$605,"Não Pago")</f>
        <v>0</v>
      </c>
      <c r="N1248" s="49">
        <f>SUMIFS(Out!$J$5:$J$605,Out!$V$5:$V$605,"Receita",Out!$G$5:$G$605,CReceber!$D1248,Out!$L$5:$L$605,"Não Pago")</f>
        <v>0</v>
      </c>
      <c r="O1248" s="49">
        <f>SUMIFS(Nov!$J$5:$J$605,Nov!$V$5:$V$605,"Receita",Nov!$G$5:$G$605,CReceber!$D1248,Nov!$L$5:$L$605,"Não Pago")</f>
        <v>0</v>
      </c>
      <c r="P1248" s="49">
        <f>SUMIFS(Dez!$J$5:$J$605,Dez!$V$5:$V$605,"Receita",Dez!$G$5:$G$605,CReceber!$D1248,Dez!$L$5:$L$605,"Não Pago")</f>
        <v>0</v>
      </c>
      <c r="Q1248" s="46">
        <f t="shared" si="27"/>
        <v>0</v>
      </c>
    </row>
    <row r="1249" spans="3:17" ht="25.5" customHeight="1" thickTop="1" thickBot="1" x14ac:dyDescent="0.3">
      <c r="C1249" s="34">
        <f>'PC Receitas'!K118</f>
        <v>0</v>
      </c>
      <c r="D1249" s="35" t="e">
        <f>VLOOKUP(C1249,'PC Receitas'!$K$4:$L$105,2,FALSE)</f>
        <v>#N/A</v>
      </c>
      <c r="E1249" s="49">
        <f>SUMIFS(Jan!$J$5:$J$586,Jan!$V$5:$V$586,"Receita",Jan!$G$5:$G$586,CReceber!$D1249,Jan!$L$5:$L$586,"Não Pago")</f>
        <v>0</v>
      </c>
      <c r="F1249" s="49">
        <f>SUMIFS(Fev!$J$5:$J$605,Fev!$V$5:$V$605,"Receita",Fev!$G$5:$G$605,CReceber!$D1249,Fev!$L$5:$L$605,"Não Pago")</f>
        <v>0</v>
      </c>
      <c r="G1249" s="49">
        <f>SUMIFS(Mar!$J$5:$J$605,Mar!$V$5:$V$605,"Receita",Mar!$G$5:$G$605,CReceber!$D1245,Mar!$L$5:$L$605,"Não Pago")</f>
        <v>0</v>
      </c>
      <c r="H1249" s="49">
        <f>SUMIFS(Abr!$J$5:$J$605,Abr!$V$5:$V$605,"Receita",Abr!$G$5:$G$605,CReceber!$D1249,Abr!$L$5:$L$605,"Não Pago")</f>
        <v>0</v>
      </c>
      <c r="I1249" s="49">
        <f>SUMIFS(Mai!$J$5:$J$605,Mai!$V$5:$V$605,"Receita",Mai!$G$5:$G$605,CReceber!$D1249,Mai!$L$5:$L$605,"Não Pago")</f>
        <v>0</v>
      </c>
      <c r="J1249" s="49">
        <f>SUMIFS(Jun!$J$5:$J$605,Jun!$V$5:$V$605,"Receita",Jun!$G$5:$G$605,CReceber!$D1249,Jun!$L$5:$L$605,"Não Pago")</f>
        <v>0</v>
      </c>
      <c r="K1249" s="49">
        <f>SUMIFS(Jul!$J$5:$J$605,Jul!$V$5:$V$605,"Receita",Jul!$G$5:$G$605,CReceber!$D1249,Jul!$L$5:$L$605,"Não Pago")</f>
        <v>0</v>
      </c>
      <c r="L1249" s="49">
        <f>SUMIFS(Ago!$J$5:$J$596,Ago!$V$5:$V$596,"Receita",Ago!$G$5:$G$596,CReceber!$D1249,Ago!$L$5:$L$596,"Não Pago")</f>
        <v>0</v>
      </c>
      <c r="M1249" s="49">
        <f>SUMIFS(Set!$J$5:$J$605,Set!$V$5:$V$605,"Receita",Set!$G$5:$G$605,CReceber!$D1249,Set!$L$5:$L$605,"Não Pago")</f>
        <v>0</v>
      </c>
      <c r="N1249" s="49">
        <f>SUMIFS(Out!$J$5:$J$605,Out!$V$5:$V$605,"Receita",Out!$G$5:$G$605,CReceber!$D1249,Out!$L$5:$L$605,"Não Pago")</f>
        <v>0</v>
      </c>
      <c r="O1249" s="49">
        <f>SUMIFS(Nov!$J$5:$J$605,Nov!$V$5:$V$605,"Receita",Nov!$G$5:$G$605,CReceber!$D1249,Nov!$L$5:$L$605,"Não Pago")</f>
        <v>0</v>
      </c>
      <c r="P1249" s="49">
        <f>SUMIFS(Dez!$J$5:$J$605,Dez!$V$5:$V$605,"Receita",Dez!$G$5:$G$605,CReceber!$D1249,Dez!$L$5:$L$605,"Não Pago")</f>
        <v>0</v>
      </c>
      <c r="Q1249" s="46">
        <f t="shared" si="27"/>
        <v>0</v>
      </c>
    </row>
    <row r="1250" spans="3:17" ht="25.5" customHeight="1" thickTop="1" thickBot="1" x14ac:dyDescent="0.3">
      <c r="C1250" s="34">
        <f>'PC Receitas'!K119</f>
        <v>0</v>
      </c>
      <c r="D1250" s="35" t="e">
        <f>VLOOKUP(C1250,'PC Receitas'!$K$4:$L$105,2,FALSE)</f>
        <v>#N/A</v>
      </c>
      <c r="E1250" s="49">
        <f>SUMIFS(Jan!$J$5:$J$586,Jan!$V$5:$V$586,"Receita",Jan!$G$5:$G$586,CReceber!$D1250,Jan!$L$5:$L$586,"Não Pago")</f>
        <v>0</v>
      </c>
      <c r="F1250" s="49">
        <f>SUMIFS(Fev!$J$5:$J$605,Fev!$V$5:$V$605,"Receita",Fev!$G$5:$G$605,CReceber!$D1250,Fev!$L$5:$L$605,"Não Pago")</f>
        <v>0</v>
      </c>
      <c r="G1250" s="49">
        <f>SUMIFS(Mar!$J$5:$J$605,Mar!$V$5:$V$605,"Receita",Mar!$G$5:$G$605,CReceber!$D1246,Mar!$L$5:$L$605,"Não Pago")</f>
        <v>0</v>
      </c>
      <c r="H1250" s="49">
        <f>SUMIFS(Abr!$J$5:$J$605,Abr!$V$5:$V$605,"Receita",Abr!$G$5:$G$605,CReceber!$D1250,Abr!$L$5:$L$605,"Não Pago")</f>
        <v>0</v>
      </c>
      <c r="I1250" s="49">
        <f>SUMIFS(Mai!$J$5:$J$605,Mai!$V$5:$V$605,"Receita",Mai!$G$5:$G$605,CReceber!$D1250,Mai!$L$5:$L$605,"Não Pago")</f>
        <v>0</v>
      </c>
      <c r="J1250" s="49">
        <f>SUMIFS(Jun!$J$5:$J$605,Jun!$V$5:$V$605,"Receita",Jun!$G$5:$G$605,CReceber!$D1250,Jun!$L$5:$L$605,"Não Pago")</f>
        <v>0</v>
      </c>
      <c r="K1250" s="49">
        <f>SUMIFS(Jul!$J$5:$J$605,Jul!$V$5:$V$605,"Receita",Jul!$G$5:$G$605,CReceber!$D1250,Jul!$L$5:$L$605,"Não Pago")</f>
        <v>0</v>
      </c>
      <c r="L1250" s="49">
        <f>SUMIFS(Ago!$J$5:$J$596,Ago!$V$5:$V$596,"Receita",Ago!$G$5:$G$596,CReceber!$D1250,Ago!$L$5:$L$596,"Não Pago")</f>
        <v>0</v>
      </c>
      <c r="M1250" s="49">
        <f>SUMIFS(Set!$J$5:$J$605,Set!$V$5:$V$605,"Receita",Set!$G$5:$G$605,CReceber!$D1250,Set!$L$5:$L$605,"Não Pago")</f>
        <v>0</v>
      </c>
      <c r="N1250" s="49">
        <f>SUMIFS(Out!$J$5:$J$605,Out!$V$5:$V$605,"Receita",Out!$G$5:$G$605,CReceber!$D1250,Out!$L$5:$L$605,"Não Pago")</f>
        <v>0</v>
      </c>
      <c r="O1250" s="49">
        <f>SUMIFS(Nov!$J$5:$J$605,Nov!$V$5:$V$605,"Receita",Nov!$G$5:$G$605,CReceber!$D1250,Nov!$L$5:$L$605,"Não Pago")</f>
        <v>0</v>
      </c>
      <c r="P1250" s="49">
        <f>SUMIFS(Dez!$J$5:$J$605,Dez!$V$5:$V$605,"Receita",Dez!$G$5:$G$605,CReceber!$D1250,Dez!$L$5:$L$605,"Não Pago")</f>
        <v>0</v>
      </c>
      <c r="Q1250" s="46">
        <f t="shared" si="27"/>
        <v>0</v>
      </c>
    </row>
    <row r="1251" spans="3:17" ht="25.5" customHeight="1" thickTop="1" thickBot="1" x14ac:dyDescent="0.3">
      <c r="C1251" s="34">
        <f>'PC Receitas'!K120</f>
        <v>0</v>
      </c>
      <c r="D1251" s="35" t="e">
        <f>VLOOKUP(C1251,'PC Receitas'!$K$4:$L$105,2,FALSE)</f>
        <v>#N/A</v>
      </c>
      <c r="E1251" s="49">
        <f>SUMIFS(Jan!$J$5:$J$586,Jan!$V$5:$V$586,"Receita",Jan!$G$5:$G$586,CReceber!$D1251,Jan!$L$5:$L$586,"Não Pago")</f>
        <v>0</v>
      </c>
      <c r="F1251" s="49">
        <f>SUMIFS(Fev!$J$5:$J$605,Fev!$V$5:$V$605,"Receita",Fev!$G$5:$G$605,CReceber!$D1251,Fev!$L$5:$L$605,"Não Pago")</f>
        <v>0</v>
      </c>
      <c r="G1251" s="49">
        <f>SUMIFS(Mar!$J$5:$J$605,Mar!$V$5:$V$605,"Receita",Mar!$G$5:$G$605,CReceber!$D1247,Mar!$L$5:$L$605,"Não Pago")</f>
        <v>0</v>
      </c>
      <c r="H1251" s="49">
        <f>SUMIFS(Abr!$J$5:$J$605,Abr!$V$5:$V$605,"Receita",Abr!$G$5:$G$605,CReceber!$D1251,Abr!$L$5:$L$605,"Não Pago")</f>
        <v>0</v>
      </c>
      <c r="I1251" s="49">
        <f>SUMIFS(Mai!$J$5:$J$605,Mai!$V$5:$V$605,"Receita",Mai!$G$5:$G$605,CReceber!$D1251,Mai!$L$5:$L$605,"Não Pago")</f>
        <v>0</v>
      </c>
      <c r="J1251" s="49">
        <f>SUMIFS(Jun!$J$5:$J$605,Jun!$V$5:$V$605,"Receita",Jun!$G$5:$G$605,CReceber!$D1251,Jun!$L$5:$L$605,"Não Pago")</f>
        <v>0</v>
      </c>
      <c r="K1251" s="49">
        <f>SUMIFS(Jul!$J$5:$J$605,Jul!$V$5:$V$605,"Receita",Jul!$G$5:$G$605,CReceber!$D1251,Jul!$L$5:$L$605,"Não Pago")</f>
        <v>0</v>
      </c>
      <c r="L1251" s="49">
        <f>SUMIFS(Ago!$J$5:$J$596,Ago!$V$5:$V$596,"Receita",Ago!$G$5:$G$596,CReceber!$D1251,Ago!$L$5:$L$596,"Não Pago")</f>
        <v>0</v>
      </c>
      <c r="M1251" s="49">
        <f>SUMIFS(Set!$J$5:$J$605,Set!$V$5:$V$605,"Receita",Set!$G$5:$G$605,CReceber!$D1251,Set!$L$5:$L$605,"Não Pago")</f>
        <v>0</v>
      </c>
      <c r="N1251" s="49">
        <f>SUMIFS(Out!$J$5:$J$605,Out!$V$5:$V$605,"Receita",Out!$G$5:$G$605,CReceber!$D1251,Out!$L$5:$L$605,"Não Pago")</f>
        <v>0</v>
      </c>
      <c r="O1251" s="49">
        <f>SUMIFS(Nov!$J$5:$J$605,Nov!$V$5:$V$605,"Receita",Nov!$G$5:$G$605,CReceber!$D1251,Nov!$L$5:$L$605,"Não Pago")</f>
        <v>0</v>
      </c>
      <c r="P1251" s="49">
        <f>SUMIFS(Dez!$J$5:$J$605,Dez!$V$5:$V$605,"Receita",Dez!$G$5:$G$605,CReceber!$D1251,Dez!$L$5:$L$605,"Não Pago")</f>
        <v>0</v>
      </c>
      <c r="Q1251" s="46">
        <f t="shared" si="27"/>
        <v>0</v>
      </c>
    </row>
    <row r="1252" spans="3:17" ht="25.5" customHeight="1" thickTop="1" thickBot="1" x14ac:dyDescent="0.3">
      <c r="C1252" s="34">
        <f>'PC Receitas'!K121</f>
        <v>0</v>
      </c>
      <c r="D1252" s="35" t="e">
        <f>VLOOKUP(C1252,'PC Receitas'!$K$4:$L$105,2,FALSE)</f>
        <v>#N/A</v>
      </c>
      <c r="E1252" s="49">
        <f>SUMIFS(Jan!$J$5:$J$586,Jan!$V$5:$V$586,"Receita",Jan!$G$5:$G$586,CReceber!$D1252,Jan!$L$5:$L$586,"Não Pago")</f>
        <v>0</v>
      </c>
      <c r="F1252" s="49">
        <f>SUMIFS(Fev!$J$5:$J$605,Fev!$V$5:$V$605,"Receita",Fev!$G$5:$G$605,CReceber!$D1252,Fev!$L$5:$L$605,"Não Pago")</f>
        <v>0</v>
      </c>
      <c r="G1252" s="49">
        <f>SUMIFS(Mar!$J$5:$J$605,Mar!$V$5:$V$605,"Receita",Mar!$G$5:$G$605,CReceber!$D1248,Mar!$L$5:$L$605,"Não Pago")</f>
        <v>0</v>
      </c>
      <c r="H1252" s="49">
        <f>SUMIFS(Abr!$J$5:$J$605,Abr!$V$5:$V$605,"Receita",Abr!$G$5:$G$605,CReceber!$D1252,Abr!$L$5:$L$605,"Não Pago")</f>
        <v>0</v>
      </c>
      <c r="I1252" s="49">
        <f>SUMIFS(Mai!$J$5:$J$605,Mai!$V$5:$V$605,"Receita",Mai!$G$5:$G$605,CReceber!$D1252,Mai!$L$5:$L$605,"Não Pago")</f>
        <v>0</v>
      </c>
      <c r="J1252" s="49">
        <f>SUMIFS(Jun!$J$5:$J$605,Jun!$V$5:$V$605,"Receita",Jun!$G$5:$G$605,CReceber!$D1252,Jun!$L$5:$L$605,"Não Pago")</f>
        <v>0</v>
      </c>
      <c r="K1252" s="49">
        <f>SUMIFS(Jul!$J$5:$J$605,Jul!$V$5:$V$605,"Receita",Jul!$G$5:$G$605,CReceber!$D1252,Jul!$L$5:$L$605,"Não Pago")</f>
        <v>0</v>
      </c>
      <c r="L1252" s="49">
        <f>SUMIFS(Ago!$J$5:$J$596,Ago!$V$5:$V$596,"Receita",Ago!$G$5:$G$596,CReceber!$D1252,Ago!$L$5:$L$596,"Não Pago")</f>
        <v>0</v>
      </c>
      <c r="M1252" s="49">
        <f>SUMIFS(Set!$J$5:$J$605,Set!$V$5:$V$605,"Receita",Set!$G$5:$G$605,CReceber!$D1252,Set!$L$5:$L$605,"Não Pago")</f>
        <v>0</v>
      </c>
      <c r="N1252" s="49">
        <f>SUMIFS(Out!$J$5:$J$605,Out!$V$5:$V$605,"Receita",Out!$G$5:$G$605,CReceber!$D1252,Out!$L$5:$L$605,"Não Pago")</f>
        <v>0</v>
      </c>
      <c r="O1252" s="49">
        <f>SUMIFS(Nov!$J$5:$J$605,Nov!$V$5:$V$605,"Receita",Nov!$G$5:$G$605,CReceber!$D1252,Nov!$L$5:$L$605,"Não Pago")</f>
        <v>0</v>
      </c>
      <c r="P1252" s="49">
        <f>SUMIFS(Dez!$J$5:$J$605,Dez!$V$5:$V$605,"Receita",Dez!$G$5:$G$605,CReceber!$D1252,Dez!$L$5:$L$605,"Não Pago")</f>
        <v>0</v>
      </c>
      <c r="Q1252" s="46">
        <f t="shared" si="27"/>
        <v>0</v>
      </c>
    </row>
    <row r="1253" spans="3:17" ht="25.5" customHeight="1" thickTop="1" thickBot="1" x14ac:dyDescent="0.3">
      <c r="C1253" s="34">
        <f>'PC Receitas'!K122</f>
        <v>0</v>
      </c>
      <c r="D1253" s="35" t="e">
        <f>VLOOKUP(C1253,'PC Receitas'!$K$4:$L$105,2,FALSE)</f>
        <v>#N/A</v>
      </c>
      <c r="E1253" s="49">
        <f>SUMIFS(Jan!$J$5:$J$586,Jan!$V$5:$V$586,"Receita",Jan!$G$5:$G$586,CReceber!$D1253,Jan!$L$5:$L$586,"Não Pago")</f>
        <v>0</v>
      </c>
      <c r="F1253" s="49">
        <f>SUMIFS(Fev!$J$5:$J$605,Fev!$V$5:$V$605,"Receita",Fev!$G$5:$G$605,CReceber!$D1253,Fev!$L$5:$L$605,"Não Pago")</f>
        <v>0</v>
      </c>
      <c r="G1253" s="49">
        <f>SUMIFS(Mar!$J$5:$J$605,Mar!$V$5:$V$605,"Receita",Mar!$G$5:$G$605,CReceber!$D1249,Mar!$L$5:$L$605,"Não Pago")</f>
        <v>0</v>
      </c>
      <c r="H1253" s="49">
        <f>SUMIFS(Abr!$J$5:$J$605,Abr!$V$5:$V$605,"Receita",Abr!$G$5:$G$605,CReceber!$D1253,Abr!$L$5:$L$605,"Não Pago")</f>
        <v>0</v>
      </c>
      <c r="I1253" s="49">
        <f>SUMIFS(Mai!$J$5:$J$605,Mai!$V$5:$V$605,"Receita",Mai!$G$5:$G$605,CReceber!$D1253,Mai!$L$5:$L$605,"Não Pago")</f>
        <v>0</v>
      </c>
      <c r="J1253" s="49">
        <f>SUMIFS(Jun!$J$5:$J$605,Jun!$V$5:$V$605,"Receita",Jun!$G$5:$G$605,CReceber!$D1253,Jun!$L$5:$L$605,"Não Pago")</f>
        <v>0</v>
      </c>
      <c r="K1253" s="49">
        <f>SUMIFS(Jul!$J$5:$J$605,Jul!$V$5:$V$605,"Receita",Jul!$G$5:$G$605,CReceber!$D1253,Jul!$L$5:$L$605,"Não Pago")</f>
        <v>0</v>
      </c>
      <c r="L1253" s="49">
        <f>SUMIFS(Ago!$J$5:$J$596,Ago!$V$5:$V$596,"Receita",Ago!$G$5:$G$596,CReceber!$D1253,Ago!$L$5:$L$596,"Não Pago")</f>
        <v>0</v>
      </c>
      <c r="M1253" s="49">
        <f>SUMIFS(Set!$J$5:$J$605,Set!$V$5:$V$605,"Receita",Set!$G$5:$G$605,CReceber!$D1253,Set!$L$5:$L$605,"Não Pago")</f>
        <v>0</v>
      </c>
      <c r="N1253" s="49">
        <f>SUMIFS(Out!$J$5:$J$605,Out!$V$5:$V$605,"Receita",Out!$G$5:$G$605,CReceber!$D1253,Out!$L$5:$L$605,"Não Pago")</f>
        <v>0</v>
      </c>
      <c r="O1253" s="49">
        <f>SUMIFS(Nov!$J$5:$J$605,Nov!$V$5:$V$605,"Receita",Nov!$G$5:$G$605,CReceber!$D1253,Nov!$L$5:$L$605,"Não Pago")</f>
        <v>0</v>
      </c>
      <c r="P1253" s="49">
        <f>SUMIFS(Dez!$J$5:$J$605,Dez!$V$5:$V$605,"Receita",Dez!$G$5:$G$605,CReceber!$D1253,Dez!$L$5:$L$605,"Não Pago")</f>
        <v>0</v>
      </c>
      <c r="Q1253" s="46">
        <f t="shared" si="27"/>
        <v>0</v>
      </c>
    </row>
    <row r="1254" spans="3:17" ht="25.5" customHeight="1" thickTop="1" thickBot="1" x14ac:dyDescent="0.3">
      <c r="C1254" s="34">
        <f>'PC Receitas'!K123</f>
        <v>0</v>
      </c>
      <c r="D1254" s="35" t="e">
        <f>VLOOKUP(C1254,'PC Receitas'!$K$4:$L$105,2,FALSE)</f>
        <v>#N/A</v>
      </c>
      <c r="E1254" s="49">
        <f>SUMIFS(Jan!$J$5:$J$586,Jan!$V$5:$V$586,"Receita",Jan!$G$5:$G$586,CReceber!$D1254,Jan!$L$5:$L$586,"Não Pago")</f>
        <v>0</v>
      </c>
      <c r="F1254" s="49">
        <f>SUMIFS(Fev!$J$5:$J$605,Fev!$V$5:$V$605,"Receita",Fev!$G$5:$G$605,CReceber!$D1254,Fev!$L$5:$L$605,"Não Pago")</f>
        <v>0</v>
      </c>
      <c r="G1254" s="49">
        <f>SUMIFS(Mar!$J$5:$J$605,Mar!$V$5:$V$605,"Receita",Mar!$G$5:$G$605,CReceber!$D1250,Mar!$L$5:$L$605,"Não Pago")</f>
        <v>0</v>
      </c>
      <c r="H1254" s="49">
        <f>SUMIFS(Abr!$J$5:$J$605,Abr!$V$5:$V$605,"Receita",Abr!$G$5:$G$605,CReceber!$D1254,Abr!$L$5:$L$605,"Não Pago")</f>
        <v>0</v>
      </c>
      <c r="I1254" s="49">
        <f>SUMIFS(Mai!$J$5:$J$605,Mai!$V$5:$V$605,"Receita",Mai!$G$5:$G$605,CReceber!$D1254,Mai!$L$5:$L$605,"Não Pago")</f>
        <v>0</v>
      </c>
      <c r="J1254" s="49">
        <f>SUMIFS(Jun!$J$5:$J$605,Jun!$V$5:$V$605,"Receita",Jun!$G$5:$G$605,CReceber!$D1254,Jun!$L$5:$L$605,"Não Pago")</f>
        <v>0</v>
      </c>
      <c r="K1254" s="49">
        <f>SUMIFS(Jul!$J$5:$J$605,Jul!$V$5:$V$605,"Receita",Jul!$G$5:$G$605,CReceber!$D1254,Jul!$L$5:$L$605,"Não Pago")</f>
        <v>0</v>
      </c>
      <c r="L1254" s="49">
        <f>SUMIFS(Ago!$J$5:$J$596,Ago!$V$5:$V$596,"Receita",Ago!$G$5:$G$596,CReceber!$D1254,Ago!$L$5:$L$596,"Não Pago")</f>
        <v>0</v>
      </c>
      <c r="M1254" s="49">
        <f>SUMIFS(Set!$J$5:$J$605,Set!$V$5:$V$605,"Receita",Set!$G$5:$G$605,CReceber!$D1254,Set!$L$5:$L$605,"Não Pago")</f>
        <v>0</v>
      </c>
      <c r="N1254" s="49">
        <f>SUMIFS(Out!$J$5:$J$605,Out!$V$5:$V$605,"Receita",Out!$G$5:$G$605,CReceber!$D1254,Out!$L$5:$L$605,"Não Pago")</f>
        <v>0</v>
      </c>
      <c r="O1254" s="49">
        <f>SUMIFS(Nov!$J$5:$J$605,Nov!$V$5:$V$605,"Receita",Nov!$G$5:$G$605,CReceber!$D1254,Nov!$L$5:$L$605,"Não Pago")</f>
        <v>0</v>
      </c>
      <c r="P1254" s="49">
        <f>SUMIFS(Dez!$J$5:$J$605,Dez!$V$5:$V$605,"Receita",Dez!$G$5:$G$605,CReceber!$D1254,Dez!$L$5:$L$605,"Não Pago")</f>
        <v>0</v>
      </c>
      <c r="Q1254" s="46">
        <f t="shared" si="27"/>
        <v>0</v>
      </c>
    </row>
    <row r="1255" spans="3:17" ht="25.5" customHeight="1" thickTop="1" thickBot="1" x14ac:dyDescent="0.3">
      <c r="C1255" s="34">
        <f>'PC Receitas'!K124</f>
        <v>0</v>
      </c>
      <c r="D1255" s="35" t="e">
        <f>VLOOKUP(C1255,'PC Receitas'!$K$4:$L$105,2,FALSE)</f>
        <v>#N/A</v>
      </c>
      <c r="E1255" s="49">
        <f>SUMIFS(Jan!$J$5:$J$586,Jan!$V$5:$V$586,"Receita",Jan!$G$5:$G$586,CReceber!$D1255,Jan!$L$5:$L$586,"Não Pago")</f>
        <v>0</v>
      </c>
      <c r="F1255" s="49">
        <f>SUMIFS(Fev!$J$5:$J$605,Fev!$V$5:$V$605,"Receita",Fev!$G$5:$G$605,CReceber!$D1255,Fev!$L$5:$L$605,"Não Pago")</f>
        <v>0</v>
      </c>
      <c r="G1255" s="49">
        <f>SUMIFS(Mar!$J$5:$J$605,Mar!$V$5:$V$605,"Receita",Mar!$G$5:$G$605,CReceber!$D1251,Mar!$L$5:$L$605,"Não Pago")</f>
        <v>0</v>
      </c>
      <c r="H1255" s="49">
        <f>SUMIFS(Abr!$J$5:$J$605,Abr!$V$5:$V$605,"Receita",Abr!$G$5:$G$605,CReceber!$D1255,Abr!$L$5:$L$605,"Não Pago")</f>
        <v>0</v>
      </c>
      <c r="I1255" s="49">
        <f>SUMIFS(Mai!$J$5:$J$605,Mai!$V$5:$V$605,"Receita",Mai!$G$5:$G$605,CReceber!$D1255,Mai!$L$5:$L$605,"Não Pago")</f>
        <v>0</v>
      </c>
      <c r="J1255" s="49">
        <f>SUMIFS(Jun!$J$5:$J$605,Jun!$V$5:$V$605,"Receita",Jun!$G$5:$G$605,CReceber!$D1255,Jun!$L$5:$L$605,"Não Pago")</f>
        <v>0</v>
      </c>
      <c r="K1255" s="49">
        <f>SUMIFS(Jul!$J$5:$J$605,Jul!$V$5:$V$605,"Receita",Jul!$G$5:$G$605,CReceber!$D1255,Jul!$L$5:$L$605,"Não Pago")</f>
        <v>0</v>
      </c>
      <c r="L1255" s="49">
        <f>SUMIFS(Ago!$J$5:$J$596,Ago!$V$5:$V$596,"Receita",Ago!$G$5:$G$596,CReceber!$D1255,Ago!$L$5:$L$596,"Não Pago")</f>
        <v>0</v>
      </c>
      <c r="M1255" s="49">
        <f>SUMIFS(Set!$J$5:$J$605,Set!$V$5:$V$605,"Receita",Set!$G$5:$G$605,CReceber!$D1255,Set!$L$5:$L$605,"Não Pago")</f>
        <v>0</v>
      </c>
      <c r="N1255" s="49">
        <f>SUMIFS(Out!$J$5:$J$605,Out!$V$5:$V$605,"Receita",Out!$G$5:$G$605,CReceber!$D1255,Out!$L$5:$L$605,"Não Pago")</f>
        <v>0</v>
      </c>
      <c r="O1255" s="49">
        <f>SUMIFS(Nov!$J$5:$J$605,Nov!$V$5:$V$605,"Receita",Nov!$G$5:$G$605,CReceber!$D1255,Nov!$L$5:$L$605,"Não Pago")</f>
        <v>0</v>
      </c>
      <c r="P1255" s="49">
        <f>SUMIFS(Dez!$J$5:$J$605,Dez!$V$5:$V$605,"Receita",Dez!$G$5:$G$605,CReceber!$D1255,Dez!$L$5:$L$605,"Não Pago")</f>
        <v>0</v>
      </c>
      <c r="Q1255" s="46">
        <f t="shared" si="27"/>
        <v>0</v>
      </c>
    </row>
    <row r="1256" spans="3:17" ht="25.5" customHeight="1" thickTop="1" thickBot="1" x14ac:dyDescent="0.3">
      <c r="C1256" s="34">
        <f>'PC Receitas'!K125</f>
        <v>0</v>
      </c>
      <c r="D1256" s="35" t="e">
        <f>VLOOKUP(C1256,'PC Receitas'!$K$4:$L$105,2,FALSE)</f>
        <v>#N/A</v>
      </c>
      <c r="E1256" s="49">
        <f>SUMIFS(Jan!$J$5:$J$586,Jan!$V$5:$V$586,"Receita",Jan!$G$5:$G$586,CReceber!$D1256,Jan!$L$5:$L$586,"Não Pago")</f>
        <v>0</v>
      </c>
      <c r="F1256" s="49">
        <f>SUMIFS(Fev!$J$5:$J$605,Fev!$V$5:$V$605,"Receita",Fev!$G$5:$G$605,CReceber!$D1256,Fev!$L$5:$L$605,"Não Pago")</f>
        <v>0</v>
      </c>
      <c r="G1256" s="49">
        <f>SUMIFS(Mar!$J$5:$J$605,Mar!$V$5:$V$605,"Receita",Mar!$G$5:$G$605,CReceber!$D1252,Mar!$L$5:$L$605,"Não Pago")</f>
        <v>0</v>
      </c>
      <c r="H1256" s="49">
        <f>SUMIFS(Abr!$J$5:$J$605,Abr!$V$5:$V$605,"Receita",Abr!$G$5:$G$605,CReceber!$D1256,Abr!$L$5:$L$605,"Não Pago")</f>
        <v>0</v>
      </c>
      <c r="I1256" s="49">
        <f>SUMIFS(Mai!$J$5:$J$605,Mai!$V$5:$V$605,"Receita",Mai!$G$5:$G$605,CReceber!$D1256,Mai!$L$5:$L$605,"Não Pago")</f>
        <v>0</v>
      </c>
      <c r="J1256" s="49">
        <f>SUMIFS(Jun!$J$5:$J$605,Jun!$V$5:$V$605,"Receita",Jun!$G$5:$G$605,CReceber!$D1256,Jun!$L$5:$L$605,"Não Pago")</f>
        <v>0</v>
      </c>
      <c r="K1256" s="49">
        <f>SUMIFS(Jul!$J$5:$J$605,Jul!$V$5:$V$605,"Receita",Jul!$G$5:$G$605,CReceber!$D1256,Jul!$L$5:$L$605,"Não Pago")</f>
        <v>0</v>
      </c>
      <c r="L1256" s="49">
        <f>SUMIFS(Ago!$J$5:$J$596,Ago!$V$5:$V$596,"Receita",Ago!$G$5:$G$596,CReceber!$D1256,Ago!$L$5:$L$596,"Não Pago")</f>
        <v>0</v>
      </c>
      <c r="M1256" s="49">
        <f>SUMIFS(Set!$J$5:$J$605,Set!$V$5:$V$605,"Receita",Set!$G$5:$G$605,CReceber!$D1256,Set!$L$5:$L$605,"Não Pago")</f>
        <v>0</v>
      </c>
      <c r="N1256" s="49">
        <f>SUMIFS(Out!$J$5:$J$605,Out!$V$5:$V$605,"Receita",Out!$G$5:$G$605,CReceber!$D1256,Out!$L$5:$L$605,"Não Pago")</f>
        <v>0</v>
      </c>
      <c r="O1256" s="49">
        <f>SUMIFS(Nov!$J$5:$J$605,Nov!$V$5:$V$605,"Receita",Nov!$G$5:$G$605,CReceber!$D1256,Nov!$L$5:$L$605,"Não Pago")</f>
        <v>0</v>
      </c>
      <c r="P1256" s="49">
        <f>SUMIFS(Dez!$J$5:$J$605,Dez!$V$5:$V$605,"Receita",Dez!$G$5:$G$605,CReceber!$D1256,Dez!$L$5:$L$605,"Não Pago")</f>
        <v>0</v>
      </c>
      <c r="Q1256" s="46">
        <f t="shared" si="27"/>
        <v>0</v>
      </c>
    </row>
    <row r="1257" spans="3:17" ht="25.5" customHeight="1" thickTop="1" thickBot="1" x14ac:dyDescent="0.3">
      <c r="C1257" s="34">
        <f>'PC Receitas'!K126</f>
        <v>0</v>
      </c>
      <c r="D1257" s="35" t="e">
        <f>VLOOKUP(C1257,'PC Receitas'!$K$4:$L$105,2,FALSE)</f>
        <v>#N/A</v>
      </c>
      <c r="E1257" s="49">
        <f>SUMIFS(Jan!$J$5:$J$586,Jan!$V$5:$V$586,"Receita",Jan!$G$5:$G$586,CReceber!$D1257,Jan!$L$5:$L$586,"Não Pago")</f>
        <v>0</v>
      </c>
      <c r="F1257" s="49">
        <f>SUMIFS(Fev!$J$5:$J$605,Fev!$V$5:$V$605,"Receita",Fev!$G$5:$G$605,CReceber!$D1257,Fev!$L$5:$L$605,"Não Pago")</f>
        <v>0</v>
      </c>
      <c r="G1257" s="49">
        <f>SUMIFS(Mar!$J$5:$J$605,Mar!$V$5:$V$605,"Receita",Mar!$G$5:$G$605,CReceber!$D1253,Mar!$L$5:$L$605,"Não Pago")</f>
        <v>0</v>
      </c>
      <c r="H1257" s="49">
        <f>SUMIFS(Abr!$J$5:$J$605,Abr!$V$5:$V$605,"Receita",Abr!$G$5:$G$605,CReceber!$D1257,Abr!$L$5:$L$605,"Não Pago")</f>
        <v>0</v>
      </c>
      <c r="I1257" s="49">
        <f>SUMIFS(Mai!$J$5:$J$605,Mai!$V$5:$V$605,"Receita",Mai!$G$5:$G$605,CReceber!$D1257,Mai!$L$5:$L$605,"Não Pago")</f>
        <v>0</v>
      </c>
      <c r="J1257" s="49">
        <f>SUMIFS(Jun!$J$5:$J$605,Jun!$V$5:$V$605,"Receita",Jun!$G$5:$G$605,CReceber!$D1257,Jun!$L$5:$L$605,"Não Pago")</f>
        <v>0</v>
      </c>
      <c r="K1257" s="49">
        <f>SUMIFS(Jul!$J$5:$J$605,Jul!$V$5:$V$605,"Receita",Jul!$G$5:$G$605,CReceber!$D1257,Jul!$L$5:$L$605,"Não Pago")</f>
        <v>0</v>
      </c>
      <c r="L1257" s="49">
        <f>SUMIFS(Ago!$J$5:$J$596,Ago!$V$5:$V$596,"Receita",Ago!$G$5:$G$596,CReceber!$D1257,Ago!$L$5:$L$596,"Não Pago")</f>
        <v>0</v>
      </c>
      <c r="M1257" s="49">
        <f>SUMIFS(Set!$J$5:$J$605,Set!$V$5:$V$605,"Receita",Set!$G$5:$G$605,CReceber!$D1257,Set!$L$5:$L$605,"Não Pago")</f>
        <v>0</v>
      </c>
      <c r="N1257" s="49">
        <f>SUMIFS(Out!$J$5:$J$605,Out!$V$5:$V$605,"Receita",Out!$G$5:$G$605,CReceber!$D1257,Out!$L$5:$L$605,"Não Pago")</f>
        <v>0</v>
      </c>
      <c r="O1257" s="49">
        <f>SUMIFS(Nov!$J$5:$J$605,Nov!$V$5:$V$605,"Receita",Nov!$G$5:$G$605,CReceber!$D1257,Nov!$L$5:$L$605,"Não Pago")</f>
        <v>0</v>
      </c>
      <c r="P1257" s="49">
        <f>SUMIFS(Dez!$J$5:$J$605,Dez!$V$5:$V$605,"Receita",Dez!$G$5:$G$605,CReceber!$D1257,Dez!$L$5:$L$605,"Não Pago")</f>
        <v>0</v>
      </c>
      <c r="Q1257" s="46">
        <f t="shared" si="27"/>
        <v>0</v>
      </c>
    </row>
    <row r="1258" spans="3:17" ht="25.5" customHeight="1" thickTop="1" thickBot="1" x14ac:dyDescent="0.3">
      <c r="C1258" s="34">
        <f>'PC Receitas'!K127</f>
        <v>0</v>
      </c>
      <c r="D1258" s="35" t="e">
        <f>VLOOKUP(C1258,'PC Receitas'!$K$4:$L$105,2,FALSE)</f>
        <v>#N/A</v>
      </c>
      <c r="E1258" s="49">
        <f>SUMIFS(Jan!$J$5:$J$586,Jan!$V$5:$V$586,"Receita",Jan!$G$5:$G$586,CReceber!$D1258,Jan!$L$5:$L$586,"Não Pago")</f>
        <v>0</v>
      </c>
      <c r="F1258" s="49">
        <f>SUMIFS(Fev!$J$5:$J$605,Fev!$V$5:$V$605,"Receita",Fev!$G$5:$G$605,CReceber!$D1258,Fev!$L$5:$L$605,"Não Pago")</f>
        <v>0</v>
      </c>
      <c r="G1258" s="49">
        <f>SUMIFS(Mar!$J$5:$J$605,Mar!$V$5:$V$605,"Receita",Mar!$G$5:$G$605,CReceber!$D1254,Mar!$L$5:$L$605,"Não Pago")</f>
        <v>0</v>
      </c>
      <c r="H1258" s="49">
        <f>SUMIFS(Abr!$J$5:$J$605,Abr!$V$5:$V$605,"Receita",Abr!$G$5:$G$605,CReceber!$D1258,Abr!$L$5:$L$605,"Não Pago")</f>
        <v>0</v>
      </c>
      <c r="I1258" s="49">
        <f>SUMIFS(Mai!$J$5:$J$605,Mai!$V$5:$V$605,"Receita",Mai!$G$5:$G$605,CReceber!$D1258,Mai!$L$5:$L$605,"Não Pago")</f>
        <v>0</v>
      </c>
      <c r="J1258" s="49">
        <f>SUMIFS(Jun!$J$5:$J$605,Jun!$V$5:$V$605,"Receita",Jun!$G$5:$G$605,CReceber!$D1258,Jun!$L$5:$L$605,"Não Pago")</f>
        <v>0</v>
      </c>
      <c r="K1258" s="49">
        <f>SUMIFS(Jul!$J$5:$J$605,Jul!$V$5:$V$605,"Receita",Jul!$G$5:$G$605,CReceber!$D1258,Jul!$L$5:$L$605,"Não Pago")</f>
        <v>0</v>
      </c>
      <c r="L1258" s="49">
        <f>SUMIFS(Ago!$J$5:$J$596,Ago!$V$5:$V$596,"Receita",Ago!$G$5:$G$596,CReceber!$D1258,Ago!$L$5:$L$596,"Não Pago")</f>
        <v>0</v>
      </c>
      <c r="M1258" s="49">
        <f>SUMIFS(Set!$J$5:$J$605,Set!$V$5:$V$605,"Receita",Set!$G$5:$G$605,CReceber!$D1258,Set!$L$5:$L$605,"Não Pago")</f>
        <v>0</v>
      </c>
      <c r="N1258" s="49">
        <f>SUMIFS(Out!$J$5:$J$605,Out!$V$5:$V$605,"Receita",Out!$G$5:$G$605,CReceber!$D1258,Out!$L$5:$L$605,"Não Pago")</f>
        <v>0</v>
      </c>
      <c r="O1258" s="49">
        <f>SUMIFS(Nov!$J$5:$J$605,Nov!$V$5:$V$605,"Receita",Nov!$G$5:$G$605,CReceber!$D1258,Nov!$L$5:$L$605,"Não Pago")</f>
        <v>0</v>
      </c>
      <c r="P1258" s="49">
        <f>SUMIFS(Dez!$J$5:$J$605,Dez!$V$5:$V$605,"Receita",Dez!$G$5:$G$605,CReceber!$D1258,Dez!$L$5:$L$605,"Não Pago")</f>
        <v>0</v>
      </c>
      <c r="Q1258" s="46">
        <f t="shared" si="27"/>
        <v>0</v>
      </c>
    </row>
    <row r="1259" spans="3:17" ht="25.5" customHeight="1" thickTop="1" thickBot="1" x14ac:dyDescent="0.3">
      <c r="C1259" s="34">
        <f>'PC Receitas'!K128</f>
        <v>0</v>
      </c>
      <c r="D1259" s="35" t="e">
        <f>VLOOKUP(C1259,'PC Receitas'!$K$4:$L$105,2,FALSE)</f>
        <v>#N/A</v>
      </c>
      <c r="E1259" s="49">
        <f>SUMIFS(Jan!$J$5:$J$586,Jan!$V$5:$V$586,"Receita",Jan!$G$5:$G$586,CReceber!$D1259,Jan!$L$5:$L$586,"Não Pago")</f>
        <v>0</v>
      </c>
      <c r="F1259" s="49">
        <f>SUMIFS(Fev!$J$5:$J$605,Fev!$V$5:$V$605,"Receita",Fev!$G$5:$G$605,CReceber!$D1259,Fev!$L$5:$L$605,"Não Pago")</f>
        <v>0</v>
      </c>
      <c r="G1259" s="49">
        <f>SUMIFS(Mar!$J$5:$J$605,Mar!$V$5:$V$605,"Receita",Mar!$G$5:$G$605,CReceber!$D1255,Mar!$L$5:$L$605,"Não Pago")</f>
        <v>0</v>
      </c>
      <c r="H1259" s="49">
        <f>SUMIFS(Abr!$J$5:$J$605,Abr!$V$5:$V$605,"Receita",Abr!$G$5:$G$605,CReceber!$D1259,Abr!$L$5:$L$605,"Não Pago")</f>
        <v>0</v>
      </c>
      <c r="I1259" s="49">
        <f>SUMIFS(Mai!$J$5:$J$605,Mai!$V$5:$V$605,"Receita",Mai!$G$5:$G$605,CReceber!$D1259,Mai!$L$5:$L$605,"Não Pago")</f>
        <v>0</v>
      </c>
      <c r="J1259" s="49">
        <f>SUMIFS(Jun!$J$5:$J$605,Jun!$V$5:$V$605,"Receita",Jun!$G$5:$G$605,CReceber!$D1259,Jun!$L$5:$L$605,"Não Pago")</f>
        <v>0</v>
      </c>
      <c r="K1259" s="49">
        <f>SUMIFS(Jul!$J$5:$J$605,Jul!$V$5:$V$605,"Receita",Jul!$G$5:$G$605,CReceber!$D1259,Jul!$L$5:$L$605,"Não Pago")</f>
        <v>0</v>
      </c>
      <c r="L1259" s="49">
        <f>SUMIFS(Ago!$J$5:$J$596,Ago!$V$5:$V$596,"Receita",Ago!$G$5:$G$596,CReceber!$D1259,Ago!$L$5:$L$596,"Não Pago")</f>
        <v>0</v>
      </c>
      <c r="M1259" s="49">
        <f>SUMIFS(Set!$J$5:$J$605,Set!$V$5:$V$605,"Receita",Set!$G$5:$G$605,CReceber!$D1259,Set!$L$5:$L$605,"Não Pago")</f>
        <v>0</v>
      </c>
      <c r="N1259" s="49">
        <f>SUMIFS(Out!$J$5:$J$605,Out!$V$5:$V$605,"Receita",Out!$G$5:$G$605,CReceber!$D1259,Out!$L$5:$L$605,"Não Pago")</f>
        <v>0</v>
      </c>
      <c r="O1259" s="49">
        <f>SUMIFS(Nov!$J$5:$J$605,Nov!$V$5:$V$605,"Receita",Nov!$G$5:$G$605,CReceber!$D1259,Nov!$L$5:$L$605,"Não Pago")</f>
        <v>0</v>
      </c>
      <c r="P1259" s="49">
        <f>SUMIFS(Dez!$J$5:$J$605,Dez!$V$5:$V$605,"Receita",Dez!$G$5:$G$605,CReceber!$D1259,Dez!$L$5:$L$605,"Não Pago")</f>
        <v>0</v>
      </c>
      <c r="Q1259" s="46">
        <f t="shared" si="27"/>
        <v>0</v>
      </c>
    </row>
    <row r="1260" spans="3:17" ht="25.5" customHeight="1" thickTop="1" thickBot="1" x14ac:dyDescent="0.3">
      <c r="C1260" s="34">
        <f>'PC Receitas'!K129</f>
        <v>0</v>
      </c>
      <c r="D1260" s="35" t="e">
        <f>VLOOKUP(C1260,'PC Receitas'!$K$4:$L$105,2,FALSE)</f>
        <v>#N/A</v>
      </c>
      <c r="E1260" s="49">
        <f>SUMIFS(Jan!$J$5:$J$586,Jan!$V$5:$V$586,"Receita",Jan!$G$5:$G$586,CReceber!$D1260,Jan!$L$5:$L$586,"Não Pago")</f>
        <v>0</v>
      </c>
      <c r="F1260" s="49">
        <f>SUMIFS(Fev!$J$5:$J$605,Fev!$V$5:$V$605,"Receita",Fev!$G$5:$G$605,CReceber!$D1260,Fev!$L$5:$L$605,"Não Pago")</f>
        <v>0</v>
      </c>
      <c r="G1260" s="49">
        <f>SUMIFS(Mar!$J$5:$J$605,Mar!$V$5:$V$605,"Receita",Mar!$G$5:$G$605,CReceber!$D1256,Mar!$L$5:$L$605,"Não Pago")</f>
        <v>0</v>
      </c>
      <c r="H1260" s="49">
        <f>SUMIFS(Abr!$J$5:$J$605,Abr!$V$5:$V$605,"Receita",Abr!$G$5:$G$605,CReceber!$D1260,Abr!$L$5:$L$605,"Não Pago")</f>
        <v>0</v>
      </c>
      <c r="I1260" s="49">
        <f>SUMIFS(Mai!$J$5:$J$605,Mai!$V$5:$V$605,"Receita",Mai!$G$5:$G$605,CReceber!$D1260,Mai!$L$5:$L$605,"Não Pago")</f>
        <v>0</v>
      </c>
      <c r="J1260" s="49">
        <f>SUMIFS(Jun!$J$5:$J$605,Jun!$V$5:$V$605,"Receita",Jun!$G$5:$G$605,CReceber!$D1260,Jun!$L$5:$L$605,"Não Pago")</f>
        <v>0</v>
      </c>
      <c r="K1260" s="49">
        <f>SUMIFS(Jul!$J$5:$J$605,Jul!$V$5:$V$605,"Receita",Jul!$G$5:$G$605,CReceber!$D1260,Jul!$L$5:$L$605,"Não Pago")</f>
        <v>0</v>
      </c>
      <c r="L1260" s="49">
        <f>SUMIFS(Ago!$J$5:$J$596,Ago!$V$5:$V$596,"Receita",Ago!$G$5:$G$596,CReceber!$D1260,Ago!$L$5:$L$596,"Não Pago")</f>
        <v>0</v>
      </c>
      <c r="M1260" s="49">
        <f>SUMIFS(Set!$J$5:$J$605,Set!$V$5:$V$605,"Receita",Set!$G$5:$G$605,CReceber!$D1260,Set!$L$5:$L$605,"Não Pago")</f>
        <v>0</v>
      </c>
      <c r="N1260" s="49">
        <f>SUMIFS(Out!$J$5:$J$605,Out!$V$5:$V$605,"Receita",Out!$G$5:$G$605,CReceber!$D1260,Out!$L$5:$L$605,"Não Pago")</f>
        <v>0</v>
      </c>
      <c r="O1260" s="49">
        <f>SUMIFS(Nov!$J$5:$J$605,Nov!$V$5:$V$605,"Receita",Nov!$G$5:$G$605,CReceber!$D1260,Nov!$L$5:$L$605,"Não Pago")</f>
        <v>0</v>
      </c>
      <c r="P1260" s="49">
        <f>SUMIFS(Dez!$J$5:$J$605,Dez!$V$5:$V$605,"Receita",Dez!$G$5:$G$605,CReceber!$D1260,Dez!$L$5:$L$605,"Não Pago")</f>
        <v>0</v>
      </c>
      <c r="Q1260" s="46">
        <f t="shared" si="27"/>
        <v>0</v>
      </c>
    </row>
    <row r="1261" spans="3:17" ht="25.5" customHeight="1" thickTop="1" thickBot="1" x14ac:dyDescent="0.3">
      <c r="C1261" s="34">
        <f>'PC Receitas'!K130</f>
        <v>0</v>
      </c>
      <c r="D1261" s="35" t="e">
        <f>VLOOKUP(C1261,'PC Receitas'!$K$4:$L$105,2,FALSE)</f>
        <v>#N/A</v>
      </c>
      <c r="E1261" s="49">
        <f>SUMIFS(Jan!$J$5:$J$586,Jan!$V$5:$V$586,"Receita",Jan!$G$5:$G$586,CReceber!$D1261,Jan!$L$5:$L$586,"Não Pago")</f>
        <v>0</v>
      </c>
      <c r="F1261" s="49">
        <f>SUMIFS(Fev!$J$5:$J$605,Fev!$V$5:$V$605,"Receita",Fev!$G$5:$G$605,CReceber!$D1261,Fev!$L$5:$L$605,"Não Pago")</f>
        <v>0</v>
      </c>
      <c r="G1261" s="49">
        <f>SUMIFS(Mar!$J$5:$J$605,Mar!$V$5:$V$605,"Receita",Mar!$G$5:$G$605,CReceber!$D1257,Mar!$L$5:$L$605,"Não Pago")</f>
        <v>0</v>
      </c>
      <c r="H1261" s="49">
        <f>SUMIFS(Abr!$J$5:$J$605,Abr!$V$5:$V$605,"Receita",Abr!$G$5:$G$605,CReceber!$D1261,Abr!$L$5:$L$605,"Não Pago")</f>
        <v>0</v>
      </c>
      <c r="I1261" s="49">
        <f>SUMIFS(Mai!$J$5:$J$605,Mai!$V$5:$V$605,"Receita",Mai!$G$5:$G$605,CReceber!$D1261,Mai!$L$5:$L$605,"Não Pago")</f>
        <v>0</v>
      </c>
      <c r="J1261" s="49">
        <f>SUMIFS(Jun!$J$5:$J$605,Jun!$V$5:$V$605,"Receita",Jun!$G$5:$G$605,CReceber!$D1261,Jun!$L$5:$L$605,"Não Pago")</f>
        <v>0</v>
      </c>
      <c r="K1261" s="49">
        <f>SUMIFS(Jul!$J$5:$J$605,Jul!$V$5:$V$605,"Receita",Jul!$G$5:$G$605,CReceber!$D1261,Jul!$L$5:$L$605,"Não Pago")</f>
        <v>0</v>
      </c>
      <c r="L1261" s="49">
        <f>SUMIFS(Ago!$J$5:$J$596,Ago!$V$5:$V$596,"Receita",Ago!$G$5:$G$596,CReceber!$D1261,Ago!$L$5:$L$596,"Não Pago")</f>
        <v>0</v>
      </c>
      <c r="M1261" s="49">
        <f>SUMIFS(Set!$J$5:$J$605,Set!$V$5:$V$605,"Receita",Set!$G$5:$G$605,CReceber!$D1261,Set!$L$5:$L$605,"Não Pago")</f>
        <v>0</v>
      </c>
      <c r="N1261" s="49">
        <f>SUMIFS(Out!$J$5:$J$605,Out!$V$5:$V$605,"Receita",Out!$G$5:$G$605,CReceber!$D1261,Out!$L$5:$L$605,"Não Pago")</f>
        <v>0</v>
      </c>
      <c r="O1261" s="49">
        <f>SUMIFS(Nov!$J$5:$J$605,Nov!$V$5:$V$605,"Receita",Nov!$G$5:$G$605,CReceber!$D1261,Nov!$L$5:$L$605,"Não Pago")</f>
        <v>0</v>
      </c>
      <c r="P1261" s="49">
        <f>SUMIFS(Dez!$J$5:$J$605,Dez!$V$5:$V$605,"Receita",Dez!$G$5:$G$605,CReceber!$D1261,Dez!$L$5:$L$605,"Não Pago")</f>
        <v>0</v>
      </c>
      <c r="Q1261" s="46">
        <f t="shared" si="27"/>
        <v>0</v>
      </c>
    </row>
    <row r="1262" spans="3:17" ht="25.5" customHeight="1" thickTop="1" thickBot="1" x14ac:dyDescent="0.3">
      <c r="C1262" s="34">
        <f>'PC Receitas'!K131</f>
        <v>0</v>
      </c>
      <c r="D1262" s="35" t="e">
        <f>VLOOKUP(C1262,'PC Receitas'!$K$4:$L$105,2,FALSE)</f>
        <v>#N/A</v>
      </c>
      <c r="E1262" s="49">
        <f>SUMIFS(Jan!$J$5:$J$586,Jan!$V$5:$V$586,"Receita",Jan!$G$5:$G$586,CReceber!$D1262,Jan!$L$5:$L$586,"Não Pago")</f>
        <v>0</v>
      </c>
      <c r="F1262" s="49">
        <f>SUMIFS(Fev!$J$5:$J$605,Fev!$V$5:$V$605,"Receita",Fev!$G$5:$G$605,CReceber!$D1262,Fev!$L$5:$L$605,"Não Pago")</f>
        <v>0</v>
      </c>
      <c r="G1262" s="49">
        <f>SUMIFS(Mar!$J$5:$J$605,Mar!$V$5:$V$605,"Receita",Mar!$G$5:$G$605,CReceber!$D1258,Mar!$L$5:$L$605,"Não Pago")</f>
        <v>0</v>
      </c>
      <c r="H1262" s="49">
        <f>SUMIFS(Abr!$J$5:$J$605,Abr!$V$5:$V$605,"Receita",Abr!$G$5:$G$605,CReceber!$D1262,Abr!$L$5:$L$605,"Não Pago")</f>
        <v>0</v>
      </c>
      <c r="I1262" s="49">
        <f>SUMIFS(Mai!$J$5:$J$605,Mai!$V$5:$V$605,"Receita",Mai!$G$5:$G$605,CReceber!$D1262,Mai!$L$5:$L$605,"Não Pago")</f>
        <v>0</v>
      </c>
      <c r="J1262" s="49">
        <f>SUMIFS(Jun!$J$5:$J$605,Jun!$V$5:$V$605,"Receita",Jun!$G$5:$G$605,CReceber!$D1262,Jun!$L$5:$L$605,"Não Pago")</f>
        <v>0</v>
      </c>
      <c r="K1262" s="49">
        <f>SUMIFS(Jul!$J$5:$J$605,Jul!$V$5:$V$605,"Receita",Jul!$G$5:$G$605,CReceber!$D1262,Jul!$L$5:$L$605,"Não Pago")</f>
        <v>0</v>
      </c>
      <c r="L1262" s="49">
        <f>SUMIFS(Ago!$J$5:$J$596,Ago!$V$5:$V$596,"Receita",Ago!$G$5:$G$596,CReceber!$D1262,Ago!$L$5:$L$596,"Não Pago")</f>
        <v>0</v>
      </c>
      <c r="M1262" s="49">
        <f>SUMIFS(Set!$J$5:$J$605,Set!$V$5:$V$605,"Receita",Set!$G$5:$G$605,CReceber!$D1262,Set!$L$5:$L$605,"Não Pago")</f>
        <v>0</v>
      </c>
      <c r="N1262" s="49">
        <f>SUMIFS(Out!$J$5:$J$605,Out!$V$5:$V$605,"Receita",Out!$G$5:$G$605,CReceber!$D1262,Out!$L$5:$L$605,"Não Pago")</f>
        <v>0</v>
      </c>
      <c r="O1262" s="49">
        <f>SUMIFS(Nov!$J$5:$J$605,Nov!$V$5:$V$605,"Receita",Nov!$G$5:$G$605,CReceber!$D1262,Nov!$L$5:$L$605,"Não Pago")</f>
        <v>0</v>
      </c>
      <c r="P1262" s="49">
        <f>SUMIFS(Dez!$J$5:$J$605,Dez!$V$5:$V$605,"Receita",Dez!$G$5:$G$605,CReceber!$D1262,Dez!$L$5:$L$605,"Não Pago")</f>
        <v>0</v>
      </c>
      <c r="Q1262" s="46">
        <f t="shared" si="27"/>
        <v>0</v>
      </c>
    </row>
    <row r="1263" spans="3:17" ht="25.5" customHeight="1" thickTop="1" thickBot="1" x14ac:dyDescent="0.3">
      <c r="C1263" s="34">
        <f>'PC Receitas'!K132</f>
        <v>0</v>
      </c>
      <c r="D1263" s="35" t="e">
        <f>VLOOKUP(C1263,'PC Receitas'!$K$4:$L$105,2,FALSE)</f>
        <v>#N/A</v>
      </c>
      <c r="E1263" s="49">
        <f>SUMIFS(Jan!$J$5:$J$586,Jan!$V$5:$V$586,"Receita",Jan!$G$5:$G$586,CReceber!$D1263,Jan!$L$5:$L$586,"Não Pago")</f>
        <v>0</v>
      </c>
      <c r="F1263" s="49">
        <f>SUMIFS(Fev!$J$5:$J$605,Fev!$V$5:$V$605,"Receita",Fev!$G$5:$G$605,CReceber!$D1263,Fev!$L$5:$L$605,"Não Pago")</f>
        <v>0</v>
      </c>
      <c r="G1263" s="49">
        <f>SUMIFS(Mar!$J$5:$J$605,Mar!$V$5:$V$605,"Receita",Mar!$G$5:$G$605,CReceber!$D1259,Mar!$L$5:$L$605,"Não Pago")</f>
        <v>0</v>
      </c>
      <c r="H1263" s="49">
        <f>SUMIFS(Abr!$J$5:$J$605,Abr!$V$5:$V$605,"Receita",Abr!$G$5:$G$605,CReceber!$D1263,Abr!$L$5:$L$605,"Não Pago")</f>
        <v>0</v>
      </c>
      <c r="I1263" s="49">
        <f>SUMIFS(Mai!$J$5:$J$605,Mai!$V$5:$V$605,"Receita",Mai!$G$5:$G$605,CReceber!$D1263,Mai!$L$5:$L$605,"Não Pago")</f>
        <v>0</v>
      </c>
      <c r="J1263" s="49">
        <f>SUMIFS(Jun!$J$5:$J$605,Jun!$V$5:$V$605,"Receita",Jun!$G$5:$G$605,CReceber!$D1263,Jun!$L$5:$L$605,"Não Pago")</f>
        <v>0</v>
      </c>
      <c r="K1263" s="49">
        <f>SUMIFS(Jul!$J$5:$J$605,Jul!$V$5:$V$605,"Receita",Jul!$G$5:$G$605,CReceber!$D1263,Jul!$L$5:$L$605,"Não Pago")</f>
        <v>0</v>
      </c>
      <c r="L1263" s="49">
        <f>SUMIFS(Ago!$J$5:$J$596,Ago!$V$5:$V$596,"Receita",Ago!$G$5:$G$596,CReceber!$D1263,Ago!$L$5:$L$596,"Não Pago")</f>
        <v>0</v>
      </c>
      <c r="M1263" s="49">
        <f>SUMIFS(Set!$J$5:$J$605,Set!$V$5:$V$605,"Receita",Set!$G$5:$G$605,CReceber!$D1263,Set!$L$5:$L$605,"Não Pago")</f>
        <v>0</v>
      </c>
      <c r="N1263" s="49">
        <f>SUMIFS(Out!$J$5:$J$605,Out!$V$5:$V$605,"Receita",Out!$G$5:$G$605,CReceber!$D1263,Out!$L$5:$L$605,"Não Pago")</f>
        <v>0</v>
      </c>
      <c r="O1263" s="49">
        <f>SUMIFS(Nov!$J$5:$J$605,Nov!$V$5:$V$605,"Receita",Nov!$G$5:$G$605,CReceber!$D1263,Nov!$L$5:$L$605,"Não Pago")</f>
        <v>0</v>
      </c>
      <c r="P1263" s="49">
        <f>SUMIFS(Dez!$J$5:$J$605,Dez!$V$5:$V$605,"Receita",Dez!$G$5:$G$605,CReceber!$D1263,Dez!$L$5:$L$605,"Não Pago")</f>
        <v>0</v>
      </c>
      <c r="Q1263" s="46">
        <f t="shared" si="27"/>
        <v>0</v>
      </c>
    </row>
    <row r="1264" spans="3:17" ht="25.5" customHeight="1" thickTop="1" thickBot="1" x14ac:dyDescent="0.3">
      <c r="C1264" s="34">
        <f>'PC Receitas'!K133</f>
        <v>0</v>
      </c>
      <c r="D1264" s="35" t="e">
        <f>VLOOKUP(C1264,'PC Receitas'!$K$4:$L$105,2,FALSE)</f>
        <v>#N/A</v>
      </c>
      <c r="E1264" s="49">
        <f>SUMIFS(Jan!$J$5:$J$586,Jan!$V$5:$V$586,"Receita",Jan!$G$5:$G$586,CReceber!$D1264,Jan!$L$5:$L$586,"Não Pago")</f>
        <v>0</v>
      </c>
      <c r="F1264" s="49">
        <f>SUMIFS(Fev!$J$5:$J$605,Fev!$V$5:$V$605,"Receita",Fev!$G$5:$G$605,CReceber!$D1264,Fev!$L$5:$L$605,"Não Pago")</f>
        <v>0</v>
      </c>
      <c r="G1264" s="49">
        <f>SUMIFS(Mar!$J$5:$J$605,Mar!$V$5:$V$605,"Receita",Mar!$G$5:$G$605,CReceber!$D1260,Mar!$L$5:$L$605,"Não Pago")</f>
        <v>0</v>
      </c>
      <c r="H1264" s="49">
        <f>SUMIFS(Abr!$J$5:$J$605,Abr!$V$5:$V$605,"Receita",Abr!$G$5:$G$605,CReceber!$D1264,Abr!$L$5:$L$605,"Não Pago")</f>
        <v>0</v>
      </c>
      <c r="I1264" s="49">
        <f>SUMIFS(Mai!$J$5:$J$605,Mai!$V$5:$V$605,"Receita",Mai!$G$5:$G$605,CReceber!$D1264,Mai!$L$5:$L$605,"Não Pago")</f>
        <v>0</v>
      </c>
      <c r="J1264" s="49">
        <f>SUMIFS(Jun!$J$5:$J$605,Jun!$V$5:$V$605,"Receita",Jun!$G$5:$G$605,CReceber!$D1264,Jun!$L$5:$L$605,"Não Pago")</f>
        <v>0</v>
      </c>
      <c r="K1264" s="49">
        <f>SUMIFS(Jul!$J$5:$J$605,Jul!$V$5:$V$605,"Receita",Jul!$G$5:$G$605,CReceber!$D1264,Jul!$L$5:$L$605,"Não Pago")</f>
        <v>0</v>
      </c>
      <c r="L1264" s="49">
        <f>SUMIFS(Ago!$J$5:$J$596,Ago!$V$5:$V$596,"Receita",Ago!$G$5:$G$596,CReceber!$D1264,Ago!$L$5:$L$596,"Não Pago")</f>
        <v>0</v>
      </c>
      <c r="M1264" s="49">
        <f>SUMIFS(Set!$J$5:$J$605,Set!$V$5:$V$605,"Receita",Set!$G$5:$G$605,CReceber!$D1264,Set!$L$5:$L$605,"Não Pago")</f>
        <v>0</v>
      </c>
      <c r="N1264" s="49">
        <f>SUMIFS(Out!$J$5:$J$605,Out!$V$5:$V$605,"Receita",Out!$G$5:$G$605,CReceber!$D1264,Out!$L$5:$L$605,"Não Pago")</f>
        <v>0</v>
      </c>
      <c r="O1264" s="49">
        <f>SUMIFS(Nov!$J$5:$J$605,Nov!$V$5:$V$605,"Receita",Nov!$G$5:$G$605,CReceber!$D1264,Nov!$L$5:$L$605,"Não Pago")</f>
        <v>0</v>
      </c>
      <c r="P1264" s="49">
        <f>SUMIFS(Dez!$J$5:$J$605,Dez!$V$5:$V$605,"Receita",Dez!$G$5:$G$605,CReceber!$D1264,Dez!$L$5:$L$605,"Não Pago")</f>
        <v>0</v>
      </c>
      <c r="Q1264" s="46">
        <f t="shared" si="27"/>
        <v>0</v>
      </c>
    </row>
    <row r="1265" spans="3:17" ht="25.5" customHeight="1" thickTop="1" thickBot="1" x14ac:dyDescent="0.3">
      <c r="C1265" s="34">
        <f>'PC Receitas'!K134</f>
        <v>0</v>
      </c>
      <c r="D1265" s="35" t="e">
        <f>VLOOKUP(C1265,'PC Receitas'!$K$4:$L$105,2,FALSE)</f>
        <v>#N/A</v>
      </c>
      <c r="E1265" s="49">
        <f>SUMIFS(Jan!$J$5:$J$586,Jan!$V$5:$V$586,"Receita",Jan!$G$5:$G$586,CReceber!$D1265,Jan!$L$5:$L$586,"Não Pago")</f>
        <v>0</v>
      </c>
      <c r="F1265" s="49">
        <f>SUMIFS(Fev!$J$5:$J$605,Fev!$V$5:$V$605,"Receita",Fev!$G$5:$G$605,CReceber!$D1265,Fev!$L$5:$L$605,"Não Pago")</f>
        <v>0</v>
      </c>
      <c r="G1265" s="49">
        <f>SUMIFS(Mar!$J$5:$J$605,Mar!$V$5:$V$605,"Receita",Mar!$G$5:$G$605,CReceber!$D1261,Mar!$L$5:$L$605,"Não Pago")</f>
        <v>0</v>
      </c>
      <c r="H1265" s="49">
        <f>SUMIFS(Abr!$J$5:$J$605,Abr!$V$5:$V$605,"Receita",Abr!$G$5:$G$605,CReceber!$D1265,Abr!$L$5:$L$605,"Não Pago")</f>
        <v>0</v>
      </c>
      <c r="I1265" s="49">
        <f>SUMIFS(Mai!$J$5:$J$605,Mai!$V$5:$V$605,"Receita",Mai!$G$5:$G$605,CReceber!$D1265,Mai!$L$5:$L$605,"Não Pago")</f>
        <v>0</v>
      </c>
      <c r="J1265" s="49">
        <f>SUMIFS(Jun!$J$5:$J$605,Jun!$V$5:$V$605,"Receita",Jun!$G$5:$G$605,CReceber!$D1265,Jun!$L$5:$L$605,"Não Pago")</f>
        <v>0</v>
      </c>
      <c r="K1265" s="49">
        <f>SUMIFS(Jul!$J$5:$J$605,Jul!$V$5:$V$605,"Receita",Jul!$G$5:$G$605,CReceber!$D1265,Jul!$L$5:$L$605,"Não Pago")</f>
        <v>0</v>
      </c>
      <c r="L1265" s="49">
        <f>SUMIFS(Ago!$J$5:$J$596,Ago!$V$5:$V$596,"Receita",Ago!$G$5:$G$596,CReceber!$D1265,Ago!$L$5:$L$596,"Não Pago")</f>
        <v>0</v>
      </c>
      <c r="M1265" s="49">
        <f>SUMIFS(Set!$J$5:$J$605,Set!$V$5:$V$605,"Receita",Set!$G$5:$G$605,CReceber!$D1265,Set!$L$5:$L$605,"Não Pago")</f>
        <v>0</v>
      </c>
      <c r="N1265" s="49">
        <f>SUMIFS(Out!$J$5:$J$605,Out!$V$5:$V$605,"Receita",Out!$G$5:$G$605,CReceber!$D1265,Out!$L$5:$L$605,"Não Pago")</f>
        <v>0</v>
      </c>
      <c r="O1265" s="49">
        <f>SUMIFS(Nov!$J$5:$J$605,Nov!$V$5:$V$605,"Receita",Nov!$G$5:$G$605,CReceber!$D1265,Nov!$L$5:$L$605,"Não Pago")</f>
        <v>0</v>
      </c>
      <c r="P1265" s="49">
        <f>SUMIFS(Dez!$J$5:$J$605,Dez!$V$5:$V$605,"Receita",Dez!$G$5:$G$605,CReceber!$D1265,Dez!$L$5:$L$605,"Não Pago")</f>
        <v>0</v>
      </c>
      <c r="Q1265" s="46">
        <f t="shared" si="27"/>
        <v>0</v>
      </c>
    </row>
    <row r="1266" spans="3:17" ht="25.5" customHeight="1" thickTop="1" thickBot="1" x14ac:dyDescent="0.3">
      <c r="C1266" s="34">
        <f>'PC Receitas'!K135</f>
        <v>0</v>
      </c>
      <c r="D1266" s="35" t="e">
        <f>VLOOKUP(C1266,'PC Receitas'!$K$4:$L$105,2,FALSE)</f>
        <v>#N/A</v>
      </c>
      <c r="E1266" s="49">
        <f>SUMIFS(Jan!$J$5:$J$586,Jan!$V$5:$V$586,"Receita",Jan!$G$5:$G$586,CReceber!$D1266,Jan!$L$5:$L$586,"Não Pago")</f>
        <v>0</v>
      </c>
      <c r="F1266" s="49">
        <f>SUMIFS(Fev!$J$5:$J$605,Fev!$V$5:$V$605,"Receita",Fev!$G$5:$G$605,CReceber!$D1266,Fev!$L$5:$L$605,"Não Pago")</f>
        <v>0</v>
      </c>
      <c r="G1266" s="49">
        <f>SUMIFS(Mar!$J$5:$J$605,Mar!$V$5:$V$605,"Receita",Mar!$G$5:$G$605,CReceber!$D1262,Mar!$L$5:$L$605,"Não Pago")</f>
        <v>0</v>
      </c>
      <c r="H1266" s="49">
        <f>SUMIFS(Abr!$J$5:$J$605,Abr!$V$5:$V$605,"Receita",Abr!$G$5:$G$605,CReceber!$D1266,Abr!$L$5:$L$605,"Não Pago")</f>
        <v>0</v>
      </c>
      <c r="I1266" s="49">
        <f>SUMIFS(Mai!$J$5:$J$605,Mai!$V$5:$V$605,"Receita",Mai!$G$5:$G$605,CReceber!$D1266,Mai!$L$5:$L$605,"Não Pago")</f>
        <v>0</v>
      </c>
      <c r="J1266" s="49">
        <f>SUMIFS(Jun!$J$5:$J$605,Jun!$V$5:$V$605,"Receita",Jun!$G$5:$G$605,CReceber!$D1266,Jun!$L$5:$L$605,"Não Pago")</f>
        <v>0</v>
      </c>
      <c r="K1266" s="49">
        <f>SUMIFS(Jul!$J$5:$J$605,Jul!$V$5:$V$605,"Receita",Jul!$G$5:$G$605,CReceber!$D1266,Jul!$L$5:$L$605,"Não Pago")</f>
        <v>0</v>
      </c>
      <c r="L1266" s="49">
        <f>SUMIFS(Ago!$J$5:$J$596,Ago!$V$5:$V$596,"Receita",Ago!$G$5:$G$596,CReceber!$D1266,Ago!$L$5:$L$596,"Não Pago")</f>
        <v>0</v>
      </c>
      <c r="M1266" s="49">
        <f>SUMIFS(Set!$J$5:$J$605,Set!$V$5:$V$605,"Receita",Set!$G$5:$G$605,CReceber!$D1266,Set!$L$5:$L$605,"Não Pago")</f>
        <v>0</v>
      </c>
      <c r="N1266" s="49">
        <f>SUMIFS(Out!$J$5:$J$605,Out!$V$5:$V$605,"Receita",Out!$G$5:$G$605,CReceber!$D1266,Out!$L$5:$L$605,"Não Pago")</f>
        <v>0</v>
      </c>
      <c r="O1266" s="49">
        <f>SUMIFS(Nov!$J$5:$J$605,Nov!$V$5:$V$605,"Receita",Nov!$G$5:$G$605,CReceber!$D1266,Nov!$L$5:$L$605,"Não Pago")</f>
        <v>0</v>
      </c>
      <c r="P1266" s="49">
        <f>SUMIFS(Dez!$J$5:$J$605,Dez!$V$5:$V$605,"Receita",Dez!$G$5:$G$605,CReceber!$D1266,Dez!$L$5:$L$605,"Não Pago")</f>
        <v>0</v>
      </c>
      <c r="Q1266" s="46">
        <f t="shared" si="27"/>
        <v>0</v>
      </c>
    </row>
    <row r="1267" spans="3:17" ht="25.5" customHeight="1" thickTop="1" thickBot="1" x14ac:dyDescent="0.3">
      <c r="C1267" s="34">
        <f>'PC Receitas'!K136</f>
        <v>0</v>
      </c>
      <c r="D1267" s="35" t="e">
        <f>VLOOKUP(C1267,'PC Receitas'!$K$4:$L$105,2,FALSE)</f>
        <v>#N/A</v>
      </c>
      <c r="E1267" s="49">
        <f>SUMIFS(Jan!$J$5:$J$586,Jan!$V$5:$V$586,"Receita",Jan!$G$5:$G$586,CReceber!$D1267,Jan!$L$5:$L$586,"Não Pago")</f>
        <v>0</v>
      </c>
      <c r="F1267" s="49">
        <f>SUMIFS(Fev!$J$5:$J$605,Fev!$V$5:$V$605,"Receita",Fev!$G$5:$G$605,CReceber!$D1267,Fev!$L$5:$L$605,"Não Pago")</f>
        <v>0</v>
      </c>
      <c r="G1267" s="49">
        <f>SUMIFS(Mar!$J$5:$J$605,Mar!$V$5:$V$605,"Receita",Mar!$G$5:$G$605,CReceber!$D1263,Mar!$L$5:$L$605,"Não Pago")</f>
        <v>0</v>
      </c>
      <c r="H1267" s="49">
        <f>SUMIFS(Abr!$J$5:$J$605,Abr!$V$5:$V$605,"Receita",Abr!$G$5:$G$605,CReceber!$D1267,Abr!$L$5:$L$605,"Não Pago")</f>
        <v>0</v>
      </c>
      <c r="I1267" s="49">
        <f>SUMIFS(Mai!$J$5:$J$605,Mai!$V$5:$V$605,"Receita",Mai!$G$5:$G$605,CReceber!$D1267,Mai!$L$5:$L$605,"Não Pago")</f>
        <v>0</v>
      </c>
      <c r="J1267" s="49">
        <f>SUMIFS(Jun!$J$5:$J$605,Jun!$V$5:$V$605,"Receita",Jun!$G$5:$G$605,CReceber!$D1267,Jun!$L$5:$L$605,"Não Pago")</f>
        <v>0</v>
      </c>
      <c r="K1267" s="49">
        <f>SUMIFS(Jul!$J$5:$J$605,Jul!$V$5:$V$605,"Receita",Jul!$G$5:$G$605,CReceber!$D1267,Jul!$L$5:$L$605,"Não Pago")</f>
        <v>0</v>
      </c>
      <c r="L1267" s="49">
        <f>SUMIFS(Ago!$J$5:$J$596,Ago!$V$5:$V$596,"Receita",Ago!$G$5:$G$596,CReceber!$D1267,Ago!$L$5:$L$596,"Não Pago")</f>
        <v>0</v>
      </c>
      <c r="M1267" s="49">
        <f>SUMIFS(Set!$J$5:$J$605,Set!$V$5:$V$605,"Receita",Set!$G$5:$G$605,CReceber!$D1267,Set!$L$5:$L$605,"Não Pago")</f>
        <v>0</v>
      </c>
      <c r="N1267" s="49">
        <f>SUMIFS(Out!$J$5:$J$605,Out!$V$5:$V$605,"Receita",Out!$G$5:$G$605,CReceber!$D1267,Out!$L$5:$L$605,"Não Pago")</f>
        <v>0</v>
      </c>
      <c r="O1267" s="49">
        <f>SUMIFS(Nov!$J$5:$J$605,Nov!$V$5:$V$605,"Receita",Nov!$G$5:$G$605,CReceber!$D1267,Nov!$L$5:$L$605,"Não Pago")</f>
        <v>0</v>
      </c>
      <c r="P1267" s="49">
        <f>SUMIFS(Dez!$J$5:$J$605,Dez!$V$5:$V$605,"Receita",Dez!$G$5:$G$605,CReceber!$D1267,Dez!$L$5:$L$605,"Não Pago")</f>
        <v>0</v>
      </c>
      <c r="Q1267" s="46">
        <f t="shared" si="27"/>
        <v>0</v>
      </c>
    </row>
    <row r="1268" spans="3:17" ht="25.5" customHeight="1" thickTop="1" thickBot="1" x14ac:dyDescent="0.3">
      <c r="C1268" s="34">
        <f>'PC Receitas'!K137</f>
        <v>0</v>
      </c>
      <c r="D1268" s="35" t="e">
        <f>VLOOKUP(C1268,'PC Receitas'!$K$4:$L$105,2,FALSE)</f>
        <v>#N/A</v>
      </c>
      <c r="E1268" s="49">
        <f>SUMIFS(Jan!$J$5:$J$586,Jan!$V$5:$V$586,"Receita",Jan!$G$5:$G$586,CReceber!$D1268,Jan!$L$5:$L$586,"Não Pago")</f>
        <v>0</v>
      </c>
      <c r="F1268" s="49">
        <f>SUMIFS(Fev!$J$5:$J$605,Fev!$V$5:$V$605,"Receita",Fev!$G$5:$G$605,CReceber!$D1268,Fev!$L$5:$L$605,"Não Pago")</f>
        <v>0</v>
      </c>
      <c r="G1268" s="49">
        <f>SUMIFS(Mar!$J$5:$J$605,Mar!$V$5:$V$605,"Receita",Mar!$G$5:$G$605,CReceber!$D1264,Mar!$L$5:$L$605,"Não Pago")</f>
        <v>0</v>
      </c>
      <c r="H1268" s="49">
        <f>SUMIFS(Abr!$J$5:$J$605,Abr!$V$5:$V$605,"Receita",Abr!$G$5:$G$605,CReceber!$D1268,Abr!$L$5:$L$605,"Não Pago")</f>
        <v>0</v>
      </c>
      <c r="I1268" s="49">
        <f>SUMIFS(Mai!$J$5:$J$605,Mai!$V$5:$V$605,"Receita",Mai!$G$5:$G$605,CReceber!$D1268,Mai!$L$5:$L$605,"Não Pago")</f>
        <v>0</v>
      </c>
      <c r="J1268" s="49">
        <f>SUMIFS(Jun!$J$5:$J$605,Jun!$V$5:$V$605,"Receita",Jun!$G$5:$G$605,CReceber!$D1268,Jun!$L$5:$L$605,"Não Pago")</f>
        <v>0</v>
      </c>
      <c r="K1268" s="49">
        <f>SUMIFS(Jul!$J$5:$J$605,Jul!$V$5:$V$605,"Receita",Jul!$G$5:$G$605,CReceber!$D1268,Jul!$L$5:$L$605,"Não Pago")</f>
        <v>0</v>
      </c>
      <c r="L1268" s="49">
        <f>SUMIFS(Ago!$J$5:$J$596,Ago!$V$5:$V$596,"Receita",Ago!$G$5:$G$596,CReceber!$D1268,Ago!$L$5:$L$596,"Não Pago")</f>
        <v>0</v>
      </c>
      <c r="M1268" s="49">
        <f>SUMIFS(Set!$J$5:$J$605,Set!$V$5:$V$605,"Receita",Set!$G$5:$G$605,CReceber!$D1268,Set!$L$5:$L$605,"Não Pago")</f>
        <v>0</v>
      </c>
      <c r="N1268" s="49">
        <f>SUMIFS(Out!$J$5:$J$605,Out!$V$5:$V$605,"Receita",Out!$G$5:$G$605,CReceber!$D1268,Out!$L$5:$L$605,"Não Pago")</f>
        <v>0</v>
      </c>
      <c r="O1268" s="49">
        <f>SUMIFS(Nov!$J$5:$J$605,Nov!$V$5:$V$605,"Receita",Nov!$G$5:$G$605,CReceber!$D1268,Nov!$L$5:$L$605,"Não Pago")</f>
        <v>0</v>
      </c>
      <c r="P1268" s="49">
        <f>SUMIFS(Dez!$J$5:$J$605,Dez!$V$5:$V$605,"Receita",Dez!$G$5:$G$605,CReceber!$D1268,Dez!$L$5:$L$605,"Não Pago")</f>
        <v>0</v>
      </c>
      <c r="Q1268" s="46">
        <f t="shared" si="27"/>
        <v>0</v>
      </c>
    </row>
    <row r="1269" spans="3:17" ht="25.5" customHeight="1" thickTop="1" thickBot="1" x14ac:dyDescent="0.3">
      <c r="C1269" s="34">
        <f>'PC Receitas'!K138</f>
        <v>0</v>
      </c>
      <c r="D1269" s="35" t="e">
        <f>VLOOKUP(C1269,'PC Receitas'!$K$4:$L$105,2,FALSE)</f>
        <v>#N/A</v>
      </c>
      <c r="E1269" s="49">
        <f>SUMIFS(Jan!$J$5:$J$586,Jan!$V$5:$V$586,"Receita",Jan!$G$5:$G$586,CReceber!$D1269,Jan!$L$5:$L$586,"Não Pago")</f>
        <v>0</v>
      </c>
      <c r="F1269" s="49">
        <f>SUMIFS(Fev!$J$5:$J$605,Fev!$V$5:$V$605,"Receita",Fev!$G$5:$G$605,CReceber!$D1269,Fev!$L$5:$L$605,"Não Pago")</f>
        <v>0</v>
      </c>
      <c r="G1269" s="49">
        <f>SUMIFS(Mar!$J$5:$J$605,Mar!$V$5:$V$605,"Receita",Mar!$G$5:$G$605,CReceber!$D1265,Mar!$L$5:$L$605,"Não Pago")</f>
        <v>0</v>
      </c>
      <c r="H1269" s="49">
        <f>SUMIFS(Abr!$J$5:$J$605,Abr!$V$5:$V$605,"Receita",Abr!$G$5:$G$605,CReceber!$D1269,Abr!$L$5:$L$605,"Não Pago")</f>
        <v>0</v>
      </c>
      <c r="I1269" s="49">
        <f>SUMIFS(Mai!$J$5:$J$605,Mai!$V$5:$V$605,"Receita",Mai!$G$5:$G$605,CReceber!$D1269,Mai!$L$5:$L$605,"Não Pago")</f>
        <v>0</v>
      </c>
      <c r="J1269" s="49">
        <f>SUMIFS(Jun!$J$5:$J$605,Jun!$V$5:$V$605,"Receita",Jun!$G$5:$G$605,CReceber!$D1269,Jun!$L$5:$L$605,"Não Pago")</f>
        <v>0</v>
      </c>
      <c r="K1269" s="49">
        <f>SUMIFS(Jul!$J$5:$J$605,Jul!$V$5:$V$605,"Receita",Jul!$G$5:$G$605,CReceber!$D1269,Jul!$L$5:$L$605,"Não Pago")</f>
        <v>0</v>
      </c>
      <c r="L1269" s="49">
        <f>SUMIFS(Ago!$J$5:$J$596,Ago!$V$5:$V$596,"Receita",Ago!$G$5:$G$596,CReceber!$D1269,Ago!$L$5:$L$596,"Não Pago")</f>
        <v>0</v>
      </c>
      <c r="M1269" s="49">
        <f>SUMIFS(Set!$J$5:$J$605,Set!$V$5:$V$605,"Receita",Set!$G$5:$G$605,CReceber!$D1269,Set!$L$5:$L$605,"Não Pago")</f>
        <v>0</v>
      </c>
      <c r="N1269" s="49">
        <f>SUMIFS(Out!$J$5:$J$605,Out!$V$5:$V$605,"Receita",Out!$G$5:$G$605,CReceber!$D1269,Out!$L$5:$L$605,"Não Pago")</f>
        <v>0</v>
      </c>
      <c r="O1269" s="49">
        <f>SUMIFS(Nov!$J$5:$J$605,Nov!$V$5:$V$605,"Receita",Nov!$G$5:$G$605,CReceber!$D1269,Nov!$L$5:$L$605,"Não Pago")</f>
        <v>0</v>
      </c>
      <c r="P1269" s="49">
        <f>SUMIFS(Dez!$J$5:$J$605,Dez!$V$5:$V$605,"Receita",Dez!$G$5:$G$605,CReceber!$D1269,Dez!$L$5:$L$605,"Não Pago")</f>
        <v>0</v>
      </c>
      <c r="Q1269" s="46">
        <f t="shared" si="27"/>
        <v>0</v>
      </c>
    </row>
    <row r="1270" spans="3:17" ht="25.5" customHeight="1" thickTop="1" thickBot="1" x14ac:dyDescent="0.3">
      <c r="C1270" s="34">
        <f>'PC Receitas'!K139</f>
        <v>0</v>
      </c>
      <c r="D1270" s="35" t="e">
        <f>VLOOKUP(C1270,'PC Receitas'!$K$4:$L$105,2,FALSE)</f>
        <v>#N/A</v>
      </c>
      <c r="E1270" s="49">
        <f>SUMIFS(Jan!$J$5:$J$586,Jan!$V$5:$V$586,"Receita",Jan!$G$5:$G$586,CReceber!$D1270,Jan!$L$5:$L$586,"Não Pago")</f>
        <v>0</v>
      </c>
      <c r="F1270" s="49">
        <f>SUMIFS(Fev!$J$5:$J$605,Fev!$V$5:$V$605,"Receita",Fev!$G$5:$G$605,CReceber!$D1270,Fev!$L$5:$L$605,"Não Pago")</f>
        <v>0</v>
      </c>
      <c r="G1270" s="49">
        <f>SUMIFS(Mar!$J$5:$J$605,Mar!$V$5:$V$605,"Receita",Mar!$G$5:$G$605,CReceber!$D1266,Mar!$L$5:$L$605,"Não Pago")</f>
        <v>0</v>
      </c>
      <c r="H1270" s="49">
        <f>SUMIFS(Abr!$J$5:$J$605,Abr!$V$5:$V$605,"Receita",Abr!$G$5:$G$605,CReceber!$D1270,Abr!$L$5:$L$605,"Não Pago")</f>
        <v>0</v>
      </c>
      <c r="I1270" s="49">
        <f>SUMIFS(Mai!$J$5:$J$605,Mai!$V$5:$V$605,"Receita",Mai!$G$5:$G$605,CReceber!$D1270,Mai!$L$5:$L$605,"Não Pago")</f>
        <v>0</v>
      </c>
      <c r="J1270" s="49">
        <f>SUMIFS(Jun!$J$5:$J$605,Jun!$V$5:$V$605,"Receita",Jun!$G$5:$G$605,CReceber!$D1270,Jun!$L$5:$L$605,"Não Pago")</f>
        <v>0</v>
      </c>
      <c r="K1270" s="49">
        <f>SUMIFS(Jul!$J$5:$J$605,Jul!$V$5:$V$605,"Receita",Jul!$G$5:$G$605,CReceber!$D1270,Jul!$L$5:$L$605,"Não Pago")</f>
        <v>0</v>
      </c>
      <c r="L1270" s="49">
        <f>SUMIFS(Ago!$J$5:$J$596,Ago!$V$5:$V$596,"Receita",Ago!$G$5:$G$596,CReceber!$D1270,Ago!$L$5:$L$596,"Não Pago")</f>
        <v>0</v>
      </c>
      <c r="M1270" s="49">
        <f>SUMIFS(Set!$J$5:$J$605,Set!$V$5:$V$605,"Receita",Set!$G$5:$G$605,CReceber!$D1270,Set!$L$5:$L$605,"Não Pago")</f>
        <v>0</v>
      </c>
      <c r="N1270" s="49">
        <f>SUMIFS(Out!$J$5:$J$605,Out!$V$5:$V$605,"Receita",Out!$G$5:$G$605,CReceber!$D1270,Out!$L$5:$L$605,"Não Pago")</f>
        <v>0</v>
      </c>
      <c r="O1270" s="49">
        <f>SUMIFS(Nov!$J$5:$J$605,Nov!$V$5:$V$605,"Receita",Nov!$G$5:$G$605,CReceber!$D1270,Nov!$L$5:$L$605,"Não Pago")</f>
        <v>0</v>
      </c>
      <c r="P1270" s="49">
        <f>SUMIFS(Dez!$J$5:$J$605,Dez!$V$5:$V$605,"Receita",Dez!$G$5:$G$605,CReceber!$D1270,Dez!$L$5:$L$605,"Não Pago")</f>
        <v>0</v>
      </c>
      <c r="Q1270" s="46">
        <f t="shared" si="27"/>
        <v>0</v>
      </c>
    </row>
    <row r="1271" spans="3:17" ht="25.5" customHeight="1" thickTop="1" thickBot="1" x14ac:dyDescent="0.3">
      <c r="C1271" s="34">
        <f>'PC Receitas'!K140</f>
        <v>0</v>
      </c>
      <c r="D1271" s="35" t="e">
        <f>VLOOKUP(C1271,'PC Receitas'!$K$4:$L$105,2,FALSE)</f>
        <v>#N/A</v>
      </c>
      <c r="E1271" s="49">
        <f>SUMIFS(Jan!$J$5:$J$586,Jan!$V$5:$V$586,"Receita",Jan!$G$5:$G$586,CReceber!$D1271,Jan!$L$5:$L$586,"Não Pago")</f>
        <v>0</v>
      </c>
      <c r="F1271" s="49">
        <f>SUMIFS(Fev!$J$5:$J$605,Fev!$V$5:$V$605,"Receita",Fev!$G$5:$G$605,CReceber!$D1271,Fev!$L$5:$L$605,"Não Pago")</f>
        <v>0</v>
      </c>
      <c r="G1271" s="49">
        <f>SUMIFS(Mar!$J$5:$J$605,Mar!$V$5:$V$605,"Receita",Mar!$G$5:$G$605,CReceber!$D1267,Mar!$L$5:$L$605,"Não Pago")</f>
        <v>0</v>
      </c>
      <c r="H1271" s="49">
        <f>SUMIFS(Abr!$J$5:$J$605,Abr!$V$5:$V$605,"Receita",Abr!$G$5:$G$605,CReceber!$D1271,Abr!$L$5:$L$605,"Não Pago")</f>
        <v>0</v>
      </c>
      <c r="I1271" s="49">
        <f>SUMIFS(Mai!$J$5:$J$605,Mai!$V$5:$V$605,"Receita",Mai!$G$5:$G$605,CReceber!$D1271,Mai!$L$5:$L$605,"Não Pago")</f>
        <v>0</v>
      </c>
      <c r="J1271" s="49">
        <f>SUMIFS(Jun!$J$5:$J$605,Jun!$V$5:$V$605,"Receita",Jun!$G$5:$G$605,CReceber!$D1271,Jun!$L$5:$L$605,"Não Pago")</f>
        <v>0</v>
      </c>
      <c r="K1271" s="49">
        <f>SUMIFS(Jul!$J$5:$J$605,Jul!$V$5:$V$605,"Receita",Jul!$G$5:$G$605,CReceber!$D1271,Jul!$L$5:$L$605,"Não Pago")</f>
        <v>0</v>
      </c>
      <c r="L1271" s="49">
        <f>SUMIFS(Ago!$J$5:$J$596,Ago!$V$5:$V$596,"Receita",Ago!$G$5:$G$596,CReceber!$D1271,Ago!$L$5:$L$596,"Não Pago")</f>
        <v>0</v>
      </c>
      <c r="M1271" s="49">
        <f>SUMIFS(Set!$J$5:$J$605,Set!$V$5:$V$605,"Receita",Set!$G$5:$G$605,CReceber!$D1271,Set!$L$5:$L$605,"Não Pago")</f>
        <v>0</v>
      </c>
      <c r="N1271" s="49">
        <f>SUMIFS(Out!$J$5:$J$605,Out!$V$5:$V$605,"Receita",Out!$G$5:$G$605,CReceber!$D1271,Out!$L$5:$L$605,"Não Pago")</f>
        <v>0</v>
      </c>
      <c r="O1271" s="49">
        <f>SUMIFS(Nov!$J$5:$J$605,Nov!$V$5:$V$605,"Receita",Nov!$G$5:$G$605,CReceber!$D1271,Nov!$L$5:$L$605,"Não Pago")</f>
        <v>0</v>
      </c>
      <c r="P1271" s="49">
        <f>SUMIFS(Dez!$J$5:$J$605,Dez!$V$5:$V$605,"Receita",Dez!$G$5:$G$605,CReceber!$D1271,Dez!$L$5:$L$605,"Não Pago")</f>
        <v>0</v>
      </c>
      <c r="Q1271" s="46">
        <f t="shared" si="27"/>
        <v>0</v>
      </c>
    </row>
    <row r="1272" spans="3:17" ht="25.5" customHeight="1" thickTop="1" thickBot="1" x14ac:dyDescent="0.3">
      <c r="C1272" s="34">
        <f>'PC Receitas'!K141</f>
        <v>0</v>
      </c>
      <c r="D1272" s="35" t="e">
        <f>VLOOKUP(C1272,'PC Receitas'!$K$4:$L$105,2,FALSE)</f>
        <v>#N/A</v>
      </c>
      <c r="E1272" s="49">
        <f>SUMIFS(Jan!$J$5:$J$586,Jan!$V$5:$V$586,"Receita",Jan!$G$5:$G$586,CReceber!$D1272,Jan!$L$5:$L$586,"Não Pago")</f>
        <v>0</v>
      </c>
      <c r="F1272" s="49">
        <f>SUMIFS(Fev!$J$5:$J$605,Fev!$V$5:$V$605,"Receita",Fev!$G$5:$G$605,CReceber!$D1272,Fev!$L$5:$L$605,"Não Pago")</f>
        <v>0</v>
      </c>
      <c r="G1272" s="49">
        <f>SUMIFS(Mar!$J$5:$J$605,Mar!$V$5:$V$605,"Receita",Mar!$G$5:$G$605,CReceber!$D1268,Mar!$L$5:$L$605,"Não Pago")</f>
        <v>0</v>
      </c>
      <c r="H1272" s="49">
        <f>SUMIFS(Abr!$J$5:$J$605,Abr!$V$5:$V$605,"Receita",Abr!$G$5:$G$605,CReceber!$D1272,Abr!$L$5:$L$605,"Não Pago")</f>
        <v>0</v>
      </c>
      <c r="I1272" s="49">
        <f>SUMIFS(Mai!$J$5:$J$605,Mai!$V$5:$V$605,"Receita",Mai!$G$5:$G$605,CReceber!$D1272,Mai!$L$5:$L$605,"Não Pago")</f>
        <v>0</v>
      </c>
      <c r="J1272" s="49">
        <f>SUMIFS(Jun!$J$5:$J$605,Jun!$V$5:$V$605,"Receita",Jun!$G$5:$G$605,CReceber!$D1272,Jun!$L$5:$L$605,"Não Pago")</f>
        <v>0</v>
      </c>
      <c r="K1272" s="49">
        <f>SUMIFS(Jul!$J$5:$J$605,Jul!$V$5:$V$605,"Receita",Jul!$G$5:$G$605,CReceber!$D1272,Jul!$L$5:$L$605,"Não Pago")</f>
        <v>0</v>
      </c>
      <c r="L1272" s="49">
        <f>SUMIFS(Ago!$J$5:$J$596,Ago!$V$5:$V$596,"Receita",Ago!$G$5:$G$596,CReceber!$D1272,Ago!$L$5:$L$596,"Não Pago")</f>
        <v>0</v>
      </c>
      <c r="M1272" s="49">
        <f>SUMIFS(Set!$J$5:$J$605,Set!$V$5:$V$605,"Receita",Set!$G$5:$G$605,CReceber!$D1272,Set!$L$5:$L$605,"Não Pago")</f>
        <v>0</v>
      </c>
      <c r="N1272" s="49">
        <f>SUMIFS(Out!$J$5:$J$605,Out!$V$5:$V$605,"Receita",Out!$G$5:$G$605,CReceber!$D1272,Out!$L$5:$L$605,"Não Pago")</f>
        <v>0</v>
      </c>
      <c r="O1272" s="49">
        <f>SUMIFS(Nov!$J$5:$J$605,Nov!$V$5:$V$605,"Receita",Nov!$G$5:$G$605,CReceber!$D1272,Nov!$L$5:$L$605,"Não Pago")</f>
        <v>0</v>
      </c>
      <c r="P1272" s="49">
        <f>SUMIFS(Dez!$J$5:$J$605,Dez!$V$5:$V$605,"Receita",Dez!$G$5:$G$605,CReceber!$D1272,Dez!$L$5:$L$605,"Não Pago")</f>
        <v>0</v>
      </c>
      <c r="Q1272" s="46">
        <f t="shared" si="27"/>
        <v>0</v>
      </c>
    </row>
    <row r="1273" spans="3:17" ht="25.5" customHeight="1" thickTop="1" thickBot="1" x14ac:dyDescent="0.3">
      <c r="C1273" s="34">
        <f>'PC Receitas'!K142</f>
        <v>0</v>
      </c>
      <c r="D1273" s="35" t="e">
        <f>VLOOKUP(C1273,'PC Receitas'!$K$4:$L$105,2,FALSE)</f>
        <v>#N/A</v>
      </c>
      <c r="E1273" s="49">
        <f>SUMIFS(Jan!$J$5:$J$586,Jan!$V$5:$V$586,"Receita",Jan!$G$5:$G$586,CReceber!$D1273,Jan!$L$5:$L$586,"Não Pago")</f>
        <v>0</v>
      </c>
      <c r="F1273" s="49">
        <f>SUMIFS(Fev!$J$5:$J$605,Fev!$V$5:$V$605,"Receita",Fev!$G$5:$G$605,CReceber!$D1273,Fev!$L$5:$L$605,"Não Pago")</f>
        <v>0</v>
      </c>
      <c r="G1273" s="49">
        <f>SUMIFS(Mar!$J$5:$J$605,Mar!$V$5:$V$605,"Receita",Mar!$G$5:$G$605,CReceber!$D1269,Mar!$L$5:$L$605,"Não Pago")</f>
        <v>0</v>
      </c>
      <c r="H1273" s="49">
        <f>SUMIFS(Abr!$J$5:$J$605,Abr!$V$5:$V$605,"Receita",Abr!$G$5:$G$605,CReceber!$D1273,Abr!$L$5:$L$605,"Não Pago")</f>
        <v>0</v>
      </c>
      <c r="I1273" s="49">
        <f>SUMIFS(Mai!$J$5:$J$605,Mai!$V$5:$V$605,"Receita",Mai!$G$5:$G$605,CReceber!$D1273,Mai!$L$5:$L$605,"Não Pago")</f>
        <v>0</v>
      </c>
      <c r="J1273" s="49">
        <f>SUMIFS(Jun!$J$5:$J$605,Jun!$V$5:$V$605,"Receita",Jun!$G$5:$G$605,CReceber!$D1273,Jun!$L$5:$L$605,"Não Pago")</f>
        <v>0</v>
      </c>
      <c r="K1273" s="49">
        <f>SUMIFS(Jul!$J$5:$J$605,Jul!$V$5:$V$605,"Receita",Jul!$G$5:$G$605,CReceber!$D1273,Jul!$L$5:$L$605,"Não Pago")</f>
        <v>0</v>
      </c>
      <c r="L1273" s="49">
        <f>SUMIFS(Ago!$J$5:$J$596,Ago!$V$5:$V$596,"Receita",Ago!$G$5:$G$596,CReceber!$D1273,Ago!$L$5:$L$596,"Não Pago")</f>
        <v>0</v>
      </c>
      <c r="M1273" s="49">
        <f>SUMIFS(Set!$J$5:$J$605,Set!$V$5:$V$605,"Receita",Set!$G$5:$G$605,CReceber!$D1273,Set!$L$5:$L$605,"Não Pago")</f>
        <v>0</v>
      </c>
      <c r="N1273" s="49">
        <f>SUMIFS(Out!$J$5:$J$605,Out!$V$5:$V$605,"Receita",Out!$G$5:$G$605,CReceber!$D1273,Out!$L$5:$L$605,"Não Pago")</f>
        <v>0</v>
      </c>
      <c r="O1273" s="49">
        <f>SUMIFS(Nov!$J$5:$J$605,Nov!$V$5:$V$605,"Receita",Nov!$G$5:$G$605,CReceber!$D1273,Nov!$L$5:$L$605,"Não Pago")</f>
        <v>0</v>
      </c>
      <c r="P1273" s="49">
        <f>SUMIFS(Dez!$J$5:$J$605,Dez!$V$5:$V$605,"Receita",Dez!$G$5:$G$605,CReceber!$D1273,Dez!$L$5:$L$605,"Não Pago")</f>
        <v>0</v>
      </c>
      <c r="Q1273" s="46">
        <f t="shared" si="27"/>
        <v>0</v>
      </c>
    </row>
    <row r="1274" spans="3:17" ht="25.5" customHeight="1" thickTop="1" thickBot="1" x14ac:dyDescent="0.3">
      <c r="C1274" s="34">
        <f>'PC Receitas'!K143</f>
        <v>0</v>
      </c>
      <c r="D1274" s="35" t="e">
        <f>VLOOKUP(C1274,'PC Receitas'!$K$4:$L$105,2,FALSE)</f>
        <v>#N/A</v>
      </c>
      <c r="E1274" s="49">
        <f>SUMIFS(Jan!$J$5:$J$586,Jan!$V$5:$V$586,"Receita",Jan!$G$5:$G$586,CReceber!$D1274,Jan!$L$5:$L$586,"Não Pago")</f>
        <v>0</v>
      </c>
      <c r="F1274" s="49">
        <f>SUMIFS(Fev!$J$5:$J$605,Fev!$V$5:$V$605,"Receita",Fev!$G$5:$G$605,CReceber!$D1274,Fev!$L$5:$L$605,"Não Pago")</f>
        <v>0</v>
      </c>
      <c r="G1274" s="49">
        <f>SUMIFS(Mar!$J$5:$J$605,Mar!$V$5:$V$605,"Receita",Mar!$G$5:$G$605,CReceber!$D1270,Mar!$L$5:$L$605,"Não Pago")</f>
        <v>0</v>
      </c>
      <c r="H1274" s="49">
        <f>SUMIFS(Abr!$J$5:$J$605,Abr!$V$5:$V$605,"Receita",Abr!$G$5:$G$605,CReceber!$D1274,Abr!$L$5:$L$605,"Não Pago")</f>
        <v>0</v>
      </c>
      <c r="I1274" s="49">
        <f>SUMIFS(Mai!$J$5:$J$605,Mai!$V$5:$V$605,"Receita",Mai!$G$5:$G$605,CReceber!$D1274,Mai!$L$5:$L$605,"Não Pago")</f>
        <v>0</v>
      </c>
      <c r="J1274" s="49">
        <f>SUMIFS(Jun!$J$5:$J$605,Jun!$V$5:$V$605,"Receita",Jun!$G$5:$G$605,CReceber!$D1274,Jun!$L$5:$L$605,"Não Pago")</f>
        <v>0</v>
      </c>
      <c r="K1274" s="49">
        <f>SUMIFS(Jul!$J$5:$J$605,Jul!$V$5:$V$605,"Receita",Jul!$G$5:$G$605,CReceber!$D1274,Jul!$L$5:$L$605,"Não Pago")</f>
        <v>0</v>
      </c>
      <c r="L1274" s="49">
        <f>SUMIFS(Ago!$J$5:$J$596,Ago!$V$5:$V$596,"Receita",Ago!$G$5:$G$596,CReceber!$D1274,Ago!$L$5:$L$596,"Não Pago")</f>
        <v>0</v>
      </c>
      <c r="M1274" s="49">
        <f>SUMIFS(Set!$J$5:$J$605,Set!$V$5:$V$605,"Receita",Set!$G$5:$G$605,CReceber!$D1274,Set!$L$5:$L$605,"Não Pago")</f>
        <v>0</v>
      </c>
      <c r="N1274" s="49">
        <f>SUMIFS(Out!$J$5:$J$605,Out!$V$5:$V$605,"Receita",Out!$G$5:$G$605,CReceber!$D1274,Out!$L$5:$L$605,"Não Pago")</f>
        <v>0</v>
      </c>
      <c r="O1274" s="49">
        <f>SUMIFS(Nov!$J$5:$J$605,Nov!$V$5:$V$605,"Receita",Nov!$G$5:$G$605,CReceber!$D1274,Nov!$L$5:$L$605,"Não Pago")</f>
        <v>0</v>
      </c>
      <c r="P1274" s="49">
        <f>SUMIFS(Dez!$J$5:$J$605,Dez!$V$5:$V$605,"Receita",Dez!$G$5:$G$605,CReceber!$D1274,Dez!$L$5:$L$605,"Não Pago")</f>
        <v>0</v>
      </c>
      <c r="Q1274" s="46">
        <f t="shared" si="27"/>
        <v>0</v>
      </c>
    </row>
    <row r="1275" spans="3:17" ht="25.5" customHeight="1" thickTop="1" thickBot="1" x14ac:dyDescent="0.3">
      <c r="C1275" s="34">
        <f>'PC Receitas'!K144</f>
        <v>0</v>
      </c>
      <c r="D1275" s="35" t="e">
        <f>VLOOKUP(C1275,'PC Receitas'!$K$4:$L$105,2,FALSE)</f>
        <v>#N/A</v>
      </c>
      <c r="E1275" s="49">
        <f>SUMIFS(Jan!$J$5:$J$586,Jan!$V$5:$V$586,"Receita",Jan!$G$5:$G$586,CReceber!$D1275,Jan!$L$5:$L$586,"Não Pago")</f>
        <v>0</v>
      </c>
      <c r="F1275" s="49">
        <f>SUMIFS(Fev!$J$5:$J$605,Fev!$V$5:$V$605,"Receita",Fev!$G$5:$G$605,CReceber!$D1275,Fev!$L$5:$L$605,"Não Pago")</f>
        <v>0</v>
      </c>
      <c r="G1275" s="49">
        <f>SUMIFS(Mar!$J$5:$J$605,Mar!$V$5:$V$605,"Receita",Mar!$G$5:$G$605,CReceber!$D1271,Mar!$L$5:$L$605,"Não Pago")</f>
        <v>0</v>
      </c>
      <c r="H1275" s="49">
        <f>SUMIFS(Abr!$J$5:$J$605,Abr!$V$5:$V$605,"Receita",Abr!$G$5:$G$605,CReceber!$D1275,Abr!$L$5:$L$605,"Não Pago")</f>
        <v>0</v>
      </c>
      <c r="I1275" s="49">
        <f>SUMIFS(Mai!$J$5:$J$605,Mai!$V$5:$V$605,"Receita",Mai!$G$5:$G$605,CReceber!$D1275,Mai!$L$5:$L$605,"Não Pago")</f>
        <v>0</v>
      </c>
      <c r="J1275" s="49">
        <f>SUMIFS(Jun!$J$5:$J$605,Jun!$V$5:$V$605,"Receita",Jun!$G$5:$G$605,CReceber!$D1275,Jun!$L$5:$L$605,"Não Pago")</f>
        <v>0</v>
      </c>
      <c r="K1275" s="49">
        <f>SUMIFS(Jul!$J$5:$J$605,Jul!$V$5:$V$605,"Receita",Jul!$G$5:$G$605,CReceber!$D1275,Jul!$L$5:$L$605,"Não Pago")</f>
        <v>0</v>
      </c>
      <c r="L1275" s="49">
        <f>SUMIFS(Ago!$J$5:$J$596,Ago!$V$5:$V$596,"Receita",Ago!$G$5:$G$596,CReceber!$D1275,Ago!$L$5:$L$596,"Não Pago")</f>
        <v>0</v>
      </c>
      <c r="M1275" s="49">
        <f>SUMIFS(Set!$J$5:$J$605,Set!$V$5:$V$605,"Receita",Set!$G$5:$G$605,CReceber!$D1275,Set!$L$5:$L$605,"Não Pago")</f>
        <v>0</v>
      </c>
      <c r="N1275" s="49">
        <f>SUMIFS(Out!$J$5:$J$605,Out!$V$5:$V$605,"Receita",Out!$G$5:$G$605,CReceber!$D1275,Out!$L$5:$L$605,"Não Pago")</f>
        <v>0</v>
      </c>
      <c r="O1275" s="49">
        <f>SUMIFS(Nov!$J$5:$J$605,Nov!$V$5:$V$605,"Receita",Nov!$G$5:$G$605,CReceber!$D1275,Nov!$L$5:$L$605,"Não Pago")</f>
        <v>0</v>
      </c>
      <c r="P1275" s="49">
        <f>SUMIFS(Dez!$J$5:$J$605,Dez!$V$5:$V$605,"Receita",Dez!$G$5:$G$605,CReceber!$D1275,Dez!$L$5:$L$605,"Não Pago")</f>
        <v>0</v>
      </c>
      <c r="Q1275" s="46">
        <f t="shared" si="27"/>
        <v>0</v>
      </c>
    </row>
    <row r="1276" spans="3:17" ht="25.5" customHeight="1" thickTop="1" thickBot="1" x14ac:dyDescent="0.3">
      <c r="C1276" s="34">
        <f>'PC Receitas'!K145</f>
        <v>0</v>
      </c>
      <c r="D1276" s="35" t="e">
        <f>VLOOKUP(C1276,'PC Receitas'!$K$4:$L$105,2,FALSE)</f>
        <v>#N/A</v>
      </c>
      <c r="E1276" s="49">
        <f>SUMIFS(Jan!$J$5:$J$586,Jan!$V$5:$V$586,"Receita",Jan!$G$5:$G$586,CReceber!$D1276,Jan!$L$5:$L$586,"Não Pago")</f>
        <v>0</v>
      </c>
      <c r="F1276" s="49">
        <f>SUMIFS(Fev!$J$5:$J$605,Fev!$V$5:$V$605,"Receita",Fev!$G$5:$G$605,CReceber!$D1276,Fev!$L$5:$L$605,"Não Pago")</f>
        <v>0</v>
      </c>
      <c r="G1276" s="49">
        <f>SUMIFS(Mar!$J$5:$J$605,Mar!$V$5:$V$605,"Receita",Mar!$G$5:$G$605,CReceber!$D1272,Mar!$L$5:$L$605,"Não Pago")</f>
        <v>0</v>
      </c>
      <c r="H1276" s="49">
        <f>SUMIFS(Abr!$J$5:$J$605,Abr!$V$5:$V$605,"Receita",Abr!$G$5:$G$605,CReceber!$D1276,Abr!$L$5:$L$605,"Não Pago")</f>
        <v>0</v>
      </c>
      <c r="I1276" s="49">
        <f>SUMIFS(Mai!$J$5:$J$605,Mai!$V$5:$V$605,"Receita",Mai!$G$5:$G$605,CReceber!$D1276,Mai!$L$5:$L$605,"Não Pago")</f>
        <v>0</v>
      </c>
      <c r="J1276" s="49">
        <f>SUMIFS(Jun!$J$5:$J$605,Jun!$V$5:$V$605,"Receita",Jun!$G$5:$G$605,CReceber!$D1276,Jun!$L$5:$L$605,"Não Pago")</f>
        <v>0</v>
      </c>
      <c r="K1276" s="49">
        <f>SUMIFS(Jul!$J$5:$J$605,Jul!$V$5:$V$605,"Receita",Jul!$G$5:$G$605,CReceber!$D1276,Jul!$L$5:$L$605,"Não Pago")</f>
        <v>0</v>
      </c>
      <c r="L1276" s="49">
        <f>SUMIFS(Ago!$J$5:$J$596,Ago!$V$5:$V$596,"Receita",Ago!$G$5:$G$596,CReceber!$D1276,Ago!$L$5:$L$596,"Não Pago")</f>
        <v>0</v>
      </c>
      <c r="M1276" s="49">
        <f>SUMIFS(Set!$J$5:$J$605,Set!$V$5:$V$605,"Receita",Set!$G$5:$G$605,CReceber!$D1276,Set!$L$5:$L$605,"Não Pago")</f>
        <v>0</v>
      </c>
      <c r="N1276" s="49">
        <f>SUMIFS(Out!$J$5:$J$605,Out!$V$5:$V$605,"Receita",Out!$G$5:$G$605,CReceber!$D1276,Out!$L$5:$L$605,"Não Pago")</f>
        <v>0</v>
      </c>
      <c r="O1276" s="49">
        <f>SUMIFS(Nov!$J$5:$J$605,Nov!$V$5:$V$605,"Receita",Nov!$G$5:$G$605,CReceber!$D1276,Nov!$L$5:$L$605,"Não Pago")</f>
        <v>0</v>
      </c>
      <c r="P1276" s="49">
        <f>SUMIFS(Dez!$J$5:$J$605,Dez!$V$5:$V$605,"Receita",Dez!$G$5:$G$605,CReceber!$D1276,Dez!$L$5:$L$605,"Não Pago")</f>
        <v>0</v>
      </c>
      <c r="Q1276" s="46">
        <f t="shared" si="27"/>
        <v>0</v>
      </c>
    </row>
    <row r="1277" spans="3:17" ht="25.5" customHeight="1" thickTop="1" thickBot="1" x14ac:dyDescent="0.3">
      <c r="C1277" s="34">
        <f>'PC Receitas'!K146</f>
        <v>0</v>
      </c>
      <c r="D1277" s="35" t="e">
        <f>VLOOKUP(C1277,'PC Receitas'!$K$4:$L$105,2,FALSE)</f>
        <v>#N/A</v>
      </c>
      <c r="E1277" s="49">
        <f>SUMIFS(Jan!$J$5:$J$586,Jan!$V$5:$V$586,"Receita",Jan!$G$5:$G$586,CReceber!$D1277,Jan!$L$5:$L$586,"Não Pago")</f>
        <v>0</v>
      </c>
      <c r="F1277" s="49">
        <f>SUMIFS(Fev!$J$5:$J$605,Fev!$V$5:$V$605,"Receita",Fev!$G$5:$G$605,CReceber!$D1277,Fev!$L$5:$L$605,"Não Pago")</f>
        <v>0</v>
      </c>
      <c r="G1277" s="49">
        <f>SUMIFS(Mar!$J$5:$J$605,Mar!$V$5:$V$605,"Receita",Mar!$G$5:$G$605,CReceber!$D1273,Mar!$L$5:$L$605,"Não Pago")</f>
        <v>0</v>
      </c>
      <c r="H1277" s="49">
        <f>SUMIFS(Abr!$J$5:$J$605,Abr!$V$5:$V$605,"Receita",Abr!$G$5:$G$605,CReceber!$D1277,Abr!$L$5:$L$605,"Não Pago")</f>
        <v>0</v>
      </c>
      <c r="I1277" s="49">
        <f>SUMIFS(Mai!$J$5:$J$605,Mai!$V$5:$V$605,"Receita",Mai!$G$5:$G$605,CReceber!$D1277,Mai!$L$5:$L$605,"Não Pago")</f>
        <v>0</v>
      </c>
      <c r="J1277" s="49">
        <f>SUMIFS(Jun!$J$5:$J$605,Jun!$V$5:$V$605,"Receita",Jun!$G$5:$G$605,CReceber!$D1277,Jun!$L$5:$L$605,"Não Pago")</f>
        <v>0</v>
      </c>
      <c r="K1277" s="49">
        <f>SUMIFS(Jul!$J$5:$J$605,Jul!$V$5:$V$605,"Receita",Jul!$G$5:$G$605,CReceber!$D1277,Jul!$L$5:$L$605,"Não Pago")</f>
        <v>0</v>
      </c>
      <c r="L1277" s="49">
        <f>SUMIFS(Ago!$J$5:$J$596,Ago!$V$5:$V$596,"Receita",Ago!$G$5:$G$596,CReceber!$D1277,Ago!$L$5:$L$596,"Não Pago")</f>
        <v>0</v>
      </c>
      <c r="M1277" s="49">
        <f>SUMIFS(Set!$J$5:$J$605,Set!$V$5:$V$605,"Receita",Set!$G$5:$G$605,CReceber!$D1277,Set!$L$5:$L$605,"Não Pago")</f>
        <v>0</v>
      </c>
      <c r="N1277" s="49">
        <f>SUMIFS(Out!$J$5:$J$605,Out!$V$5:$V$605,"Receita",Out!$G$5:$G$605,CReceber!$D1277,Out!$L$5:$L$605,"Não Pago")</f>
        <v>0</v>
      </c>
      <c r="O1277" s="49">
        <f>SUMIFS(Nov!$J$5:$J$605,Nov!$V$5:$V$605,"Receita",Nov!$G$5:$G$605,CReceber!$D1277,Nov!$L$5:$L$605,"Não Pago")</f>
        <v>0</v>
      </c>
      <c r="P1277" s="49">
        <f>SUMIFS(Dez!$J$5:$J$605,Dez!$V$5:$V$605,"Receita",Dez!$G$5:$G$605,CReceber!$D1277,Dez!$L$5:$L$605,"Não Pago")</f>
        <v>0</v>
      </c>
      <c r="Q1277" s="46">
        <f t="shared" si="27"/>
        <v>0</v>
      </c>
    </row>
    <row r="1278" spans="3:17" ht="25.5" customHeight="1" thickTop="1" thickBot="1" x14ac:dyDescent="0.3">
      <c r="C1278" s="34">
        <f>'PC Receitas'!K147</f>
        <v>0</v>
      </c>
      <c r="D1278" s="35" t="e">
        <f>VLOOKUP(C1278,'PC Receitas'!$K$4:$L$105,2,FALSE)</f>
        <v>#N/A</v>
      </c>
      <c r="E1278" s="49">
        <f>SUMIFS(Jan!$J$5:$J$586,Jan!$V$5:$V$586,"Receita",Jan!$G$5:$G$586,CReceber!$D1278,Jan!$L$5:$L$586,"Não Pago")</f>
        <v>0</v>
      </c>
      <c r="F1278" s="49">
        <f>SUMIFS(Fev!$J$5:$J$605,Fev!$V$5:$V$605,"Receita",Fev!$G$5:$G$605,CReceber!$D1278,Fev!$L$5:$L$605,"Não Pago")</f>
        <v>0</v>
      </c>
      <c r="G1278" s="49">
        <f>SUMIFS(Mar!$J$5:$J$605,Mar!$V$5:$V$605,"Receita",Mar!$G$5:$G$605,CReceber!$D1274,Mar!$L$5:$L$605,"Não Pago")</f>
        <v>0</v>
      </c>
      <c r="H1278" s="49">
        <f>SUMIFS(Abr!$J$5:$J$605,Abr!$V$5:$V$605,"Receita",Abr!$G$5:$G$605,CReceber!$D1278,Abr!$L$5:$L$605,"Não Pago")</f>
        <v>0</v>
      </c>
      <c r="I1278" s="49">
        <f>SUMIFS(Mai!$J$5:$J$605,Mai!$V$5:$V$605,"Receita",Mai!$G$5:$G$605,CReceber!$D1278,Mai!$L$5:$L$605,"Não Pago")</f>
        <v>0</v>
      </c>
      <c r="J1278" s="49">
        <f>SUMIFS(Jun!$J$5:$J$605,Jun!$V$5:$V$605,"Receita",Jun!$G$5:$G$605,CReceber!$D1278,Jun!$L$5:$L$605,"Não Pago")</f>
        <v>0</v>
      </c>
      <c r="K1278" s="49">
        <f>SUMIFS(Jul!$J$5:$J$605,Jul!$V$5:$V$605,"Receita",Jul!$G$5:$G$605,CReceber!$D1278,Jul!$L$5:$L$605,"Não Pago")</f>
        <v>0</v>
      </c>
      <c r="L1278" s="49">
        <f>SUMIFS(Ago!$J$5:$J$596,Ago!$V$5:$V$596,"Receita",Ago!$G$5:$G$596,CReceber!$D1278,Ago!$L$5:$L$596,"Não Pago")</f>
        <v>0</v>
      </c>
      <c r="M1278" s="49">
        <f>SUMIFS(Set!$J$5:$J$605,Set!$V$5:$V$605,"Receita",Set!$G$5:$G$605,CReceber!$D1278,Set!$L$5:$L$605,"Não Pago")</f>
        <v>0</v>
      </c>
      <c r="N1278" s="49">
        <f>SUMIFS(Out!$J$5:$J$605,Out!$V$5:$V$605,"Receita",Out!$G$5:$G$605,CReceber!$D1278,Out!$L$5:$L$605,"Não Pago")</f>
        <v>0</v>
      </c>
      <c r="O1278" s="49">
        <f>SUMIFS(Nov!$J$5:$J$605,Nov!$V$5:$V$605,"Receita",Nov!$G$5:$G$605,CReceber!$D1278,Nov!$L$5:$L$605,"Não Pago")</f>
        <v>0</v>
      </c>
      <c r="P1278" s="49">
        <f>SUMIFS(Dez!$J$5:$J$605,Dez!$V$5:$V$605,"Receita",Dez!$G$5:$G$605,CReceber!$D1278,Dez!$L$5:$L$605,"Não Pago")</f>
        <v>0</v>
      </c>
      <c r="Q1278" s="46">
        <f t="shared" si="27"/>
        <v>0</v>
      </c>
    </row>
    <row r="1279" spans="3:17" ht="25.5" customHeight="1" thickTop="1" thickBot="1" x14ac:dyDescent="0.3">
      <c r="C1279" s="34">
        <f>'PC Receitas'!K148</f>
        <v>0</v>
      </c>
      <c r="D1279" s="35" t="e">
        <f>VLOOKUP(C1279,'PC Receitas'!$K$4:$L$105,2,FALSE)</f>
        <v>#N/A</v>
      </c>
      <c r="E1279" s="49">
        <f>SUMIFS(Jan!$J$5:$J$586,Jan!$V$5:$V$586,"Receita",Jan!$G$5:$G$586,CReceber!$D1279,Jan!$L$5:$L$586,"Não Pago")</f>
        <v>0</v>
      </c>
      <c r="F1279" s="49">
        <f>SUMIFS(Fev!$J$5:$J$605,Fev!$V$5:$V$605,"Receita",Fev!$G$5:$G$605,CReceber!$D1279,Fev!$L$5:$L$605,"Não Pago")</f>
        <v>0</v>
      </c>
      <c r="G1279" s="49">
        <f>SUMIFS(Mar!$J$5:$J$605,Mar!$V$5:$V$605,"Receita",Mar!$G$5:$G$605,CReceber!$D1275,Mar!$L$5:$L$605,"Não Pago")</f>
        <v>0</v>
      </c>
      <c r="H1279" s="49">
        <f>SUMIFS(Abr!$J$5:$J$605,Abr!$V$5:$V$605,"Receita",Abr!$G$5:$G$605,CReceber!$D1279,Abr!$L$5:$L$605,"Não Pago")</f>
        <v>0</v>
      </c>
      <c r="I1279" s="49">
        <f>SUMIFS(Mai!$J$5:$J$605,Mai!$V$5:$V$605,"Receita",Mai!$G$5:$G$605,CReceber!$D1279,Mai!$L$5:$L$605,"Não Pago")</f>
        <v>0</v>
      </c>
      <c r="J1279" s="49">
        <f>SUMIFS(Jun!$J$5:$J$605,Jun!$V$5:$V$605,"Receita",Jun!$G$5:$G$605,CReceber!$D1279,Jun!$L$5:$L$605,"Não Pago")</f>
        <v>0</v>
      </c>
      <c r="K1279" s="49">
        <f>SUMIFS(Jul!$J$5:$J$605,Jul!$V$5:$V$605,"Receita",Jul!$G$5:$G$605,CReceber!$D1279,Jul!$L$5:$L$605,"Não Pago")</f>
        <v>0</v>
      </c>
      <c r="L1279" s="49">
        <f>SUMIFS(Ago!$J$5:$J$596,Ago!$V$5:$V$596,"Receita",Ago!$G$5:$G$596,CReceber!$D1279,Ago!$L$5:$L$596,"Não Pago")</f>
        <v>0</v>
      </c>
      <c r="M1279" s="49">
        <f>SUMIFS(Set!$J$5:$J$605,Set!$V$5:$V$605,"Receita",Set!$G$5:$G$605,CReceber!$D1279,Set!$L$5:$L$605,"Não Pago")</f>
        <v>0</v>
      </c>
      <c r="N1279" s="49">
        <f>SUMIFS(Out!$J$5:$J$605,Out!$V$5:$V$605,"Receita",Out!$G$5:$G$605,CReceber!$D1279,Out!$L$5:$L$605,"Não Pago")</f>
        <v>0</v>
      </c>
      <c r="O1279" s="49">
        <f>SUMIFS(Nov!$J$5:$J$605,Nov!$V$5:$V$605,"Receita",Nov!$G$5:$G$605,CReceber!$D1279,Nov!$L$5:$L$605,"Não Pago")</f>
        <v>0</v>
      </c>
      <c r="P1279" s="49">
        <f>SUMIFS(Dez!$J$5:$J$605,Dez!$V$5:$V$605,"Receita",Dez!$G$5:$G$605,CReceber!$D1279,Dez!$L$5:$L$605,"Não Pago")</f>
        <v>0</v>
      </c>
      <c r="Q1279" s="46">
        <f t="shared" si="27"/>
        <v>0</v>
      </c>
    </row>
    <row r="1280" spans="3:17" ht="25.5" customHeight="1" thickTop="1" thickBot="1" x14ac:dyDescent="0.3">
      <c r="C1280" s="34">
        <f>'PC Receitas'!K149</f>
        <v>0</v>
      </c>
      <c r="D1280" s="35" t="e">
        <f>VLOOKUP(C1280,'PC Receitas'!$K$4:$L$105,2,FALSE)</f>
        <v>#N/A</v>
      </c>
      <c r="E1280" s="49">
        <f>SUMIFS(Jan!$J$5:$J$586,Jan!$V$5:$V$586,"Receita",Jan!$G$5:$G$586,CReceber!$D1280,Jan!$L$5:$L$586,"Não Pago")</f>
        <v>0</v>
      </c>
      <c r="F1280" s="49">
        <f>SUMIFS(Fev!$J$5:$J$605,Fev!$V$5:$V$605,"Receita",Fev!$G$5:$G$605,CReceber!$D1280,Fev!$L$5:$L$605,"Não Pago")</f>
        <v>0</v>
      </c>
      <c r="G1280" s="49">
        <f>SUMIFS(Mar!$J$5:$J$605,Mar!$V$5:$V$605,"Receita",Mar!$G$5:$G$605,CReceber!$D1276,Mar!$L$5:$L$605,"Não Pago")</f>
        <v>0</v>
      </c>
      <c r="H1280" s="49">
        <f>SUMIFS(Abr!$J$5:$J$605,Abr!$V$5:$V$605,"Receita",Abr!$G$5:$G$605,CReceber!$D1280,Abr!$L$5:$L$605,"Não Pago")</f>
        <v>0</v>
      </c>
      <c r="I1280" s="49">
        <f>SUMIFS(Mai!$J$5:$J$605,Mai!$V$5:$V$605,"Receita",Mai!$G$5:$G$605,CReceber!$D1280,Mai!$L$5:$L$605,"Não Pago")</f>
        <v>0</v>
      </c>
      <c r="J1280" s="49">
        <f>SUMIFS(Jun!$J$5:$J$605,Jun!$V$5:$V$605,"Receita",Jun!$G$5:$G$605,CReceber!$D1280,Jun!$L$5:$L$605,"Não Pago")</f>
        <v>0</v>
      </c>
      <c r="K1280" s="49">
        <f>SUMIFS(Jul!$J$5:$J$605,Jul!$V$5:$V$605,"Receita",Jul!$G$5:$G$605,CReceber!$D1280,Jul!$L$5:$L$605,"Não Pago")</f>
        <v>0</v>
      </c>
      <c r="L1280" s="49">
        <f>SUMIFS(Ago!$J$5:$J$596,Ago!$V$5:$V$596,"Receita",Ago!$G$5:$G$596,CReceber!$D1280,Ago!$L$5:$L$596,"Não Pago")</f>
        <v>0</v>
      </c>
      <c r="M1280" s="49">
        <f>SUMIFS(Set!$J$5:$J$605,Set!$V$5:$V$605,"Receita",Set!$G$5:$G$605,CReceber!$D1280,Set!$L$5:$L$605,"Não Pago")</f>
        <v>0</v>
      </c>
      <c r="N1280" s="49">
        <f>SUMIFS(Out!$J$5:$J$605,Out!$V$5:$V$605,"Receita",Out!$G$5:$G$605,CReceber!$D1280,Out!$L$5:$L$605,"Não Pago")</f>
        <v>0</v>
      </c>
      <c r="O1280" s="49">
        <f>SUMIFS(Nov!$J$5:$J$605,Nov!$V$5:$V$605,"Receita",Nov!$G$5:$G$605,CReceber!$D1280,Nov!$L$5:$L$605,"Não Pago")</f>
        <v>0</v>
      </c>
      <c r="P1280" s="49">
        <f>SUMIFS(Dez!$J$5:$J$605,Dez!$V$5:$V$605,"Receita",Dez!$G$5:$G$605,CReceber!$D1280,Dez!$L$5:$L$605,"Não Pago")</f>
        <v>0</v>
      </c>
      <c r="Q1280" s="46">
        <f t="shared" si="27"/>
        <v>0</v>
      </c>
    </row>
    <row r="1281" spans="3:17" ht="25.5" customHeight="1" thickTop="1" thickBot="1" x14ac:dyDescent="0.3">
      <c r="C1281" s="34">
        <f>'PC Receitas'!K150</f>
        <v>0</v>
      </c>
      <c r="D1281" s="35" t="e">
        <f>VLOOKUP(C1281,'PC Receitas'!$K$4:$L$105,2,FALSE)</f>
        <v>#N/A</v>
      </c>
      <c r="E1281" s="49">
        <f>SUMIFS(Jan!$J$5:$J$586,Jan!$V$5:$V$586,"Receita",Jan!$G$5:$G$586,CReceber!$D1281,Jan!$L$5:$L$586,"Não Pago")</f>
        <v>0</v>
      </c>
      <c r="F1281" s="49">
        <f>SUMIFS(Fev!$J$5:$J$605,Fev!$V$5:$V$605,"Receita",Fev!$G$5:$G$605,CReceber!$D1281,Fev!$L$5:$L$605,"Não Pago")</f>
        <v>0</v>
      </c>
      <c r="G1281" s="49">
        <f>SUMIFS(Mar!$J$5:$J$605,Mar!$V$5:$V$605,"Receita",Mar!$G$5:$G$605,CReceber!$D1277,Mar!$L$5:$L$605,"Não Pago")</f>
        <v>0</v>
      </c>
      <c r="H1281" s="49">
        <f>SUMIFS(Abr!$J$5:$J$605,Abr!$V$5:$V$605,"Receita",Abr!$G$5:$G$605,CReceber!$D1281,Abr!$L$5:$L$605,"Não Pago")</f>
        <v>0</v>
      </c>
      <c r="I1281" s="49">
        <f>SUMIFS(Mai!$J$5:$J$605,Mai!$V$5:$V$605,"Receita",Mai!$G$5:$G$605,CReceber!$D1281,Mai!$L$5:$L$605,"Não Pago")</f>
        <v>0</v>
      </c>
      <c r="J1281" s="49">
        <f>SUMIFS(Jun!$J$5:$J$605,Jun!$V$5:$V$605,"Receita",Jun!$G$5:$G$605,CReceber!$D1281,Jun!$L$5:$L$605,"Não Pago")</f>
        <v>0</v>
      </c>
      <c r="K1281" s="49">
        <f>SUMIFS(Jul!$J$5:$J$605,Jul!$V$5:$V$605,"Receita",Jul!$G$5:$G$605,CReceber!$D1281,Jul!$L$5:$L$605,"Não Pago")</f>
        <v>0</v>
      </c>
      <c r="L1281" s="49">
        <f>SUMIFS(Ago!$J$5:$J$596,Ago!$V$5:$V$596,"Receita",Ago!$G$5:$G$596,CReceber!$D1281,Ago!$L$5:$L$596,"Não Pago")</f>
        <v>0</v>
      </c>
      <c r="M1281" s="49">
        <f>SUMIFS(Set!$J$5:$J$605,Set!$V$5:$V$605,"Receita",Set!$G$5:$G$605,CReceber!$D1281,Set!$L$5:$L$605,"Não Pago")</f>
        <v>0</v>
      </c>
      <c r="N1281" s="49">
        <f>SUMIFS(Out!$J$5:$J$605,Out!$V$5:$V$605,"Receita",Out!$G$5:$G$605,CReceber!$D1281,Out!$L$5:$L$605,"Não Pago")</f>
        <v>0</v>
      </c>
      <c r="O1281" s="49">
        <f>SUMIFS(Nov!$J$5:$J$605,Nov!$V$5:$V$605,"Receita",Nov!$G$5:$G$605,CReceber!$D1281,Nov!$L$5:$L$605,"Não Pago")</f>
        <v>0</v>
      </c>
      <c r="P1281" s="49">
        <f>SUMIFS(Dez!$J$5:$J$605,Dez!$V$5:$V$605,"Receita",Dez!$G$5:$G$605,CReceber!$D1281,Dez!$L$5:$L$605,"Não Pago")</f>
        <v>0</v>
      </c>
      <c r="Q1281" s="46">
        <f t="shared" si="27"/>
        <v>0</v>
      </c>
    </row>
    <row r="1282" spans="3:17" ht="25.5" customHeight="1" thickTop="1" thickBot="1" x14ac:dyDescent="0.3">
      <c r="C1282" s="34">
        <f>'PC Receitas'!K151</f>
        <v>0</v>
      </c>
      <c r="D1282" s="35" t="e">
        <f>VLOOKUP(C1282,'PC Receitas'!$K$4:$L$105,2,FALSE)</f>
        <v>#N/A</v>
      </c>
      <c r="E1282" s="49">
        <f>SUMIFS(Jan!$J$5:$J$586,Jan!$V$5:$V$586,"Receita",Jan!$G$5:$G$586,CReceber!$D1282,Jan!$L$5:$L$586,"Não Pago")</f>
        <v>0</v>
      </c>
      <c r="F1282" s="49">
        <f>SUMIFS(Fev!$J$5:$J$605,Fev!$V$5:$V$605,"Receita",Fev!$G$5:$G$605,CReceber!$D1282,Fev!$L$5:$L$605,"Não Pago")</f>
        <v>0</v>
      </c>
      <c r="G1282" s="49">
        <f>SUMIFS(Mar!$J$5:$J$605,Mar!$V$5:$V$605,"Receita",Mar!$G$5:$G$605,CReceber!$D1278,Mar!$L$5:$L$605,"Não Pago")</f>
        <v>0</v>
      </c>
      <c r="H1282" s="49">
        <f>SUMIFS(Abr!$J$5:$J$605,Abr!$V$5:$V$605,"Receita",Abr!$G$5:$G$605,CReceber!$D1282,Abr!$L$5:$L$605,"Não Pago")</f>
        <v>0</v>
      </c>
      <c r="I1282" s="49">
        <f>SUMIFS(Mai!$J$5:$J$605,Mai!$V$5:$V$605,"Receita",Mai!$G$5:$G$605,CReceber!$D1282,Mai!$L$5:$L$605,"Não Pago")</f>
        <v>0</v>
      </c>
      <c r="J1282" s="49">
        <f>SUMIFS(Jun!$J$5:$J$605,Jun!$V$5:$V$605,"Receita",Jun!$G$5:$G$605,CReceber!$D1282,Jun!$L$5:$L$605,"Não Pago")</f>
        <v>0</v>
      </c>
      <c r="K1282" s="49">
        <f>SUMIFS(Jul!$J$5:$J$605,Jul!$V$5:$V$605,"Receita",Jul!$G$5:$G$605,CReceber!$D1282,Jul!$L$5:$L$605,"Não Pago")</f>
        <v>0</v>
      </c>
      <c r="L1282" s="49">
        <f>SUMIFS(Ago!$J$5:$J$596,Ago!$V$5:$V$596,"Receita",Ago!$G$5:$G$596,CReceber!$D1282,Ago!$L$5:$L$596,"Não Pago")</f>
        <v>0</v>
      </c>
      <c r="M1282" s="49">
        <f>SUMIFS(Set!$J$5:$J$605,Set!$V$5:$V$605,"Receita",Set!$G$5:$G$605,CReceber!$D1282,Set!$L$5:$L$605,"Não Pago")</f>
        <v>0</v>
      </c>
      <c r="N1282" s="49">
        <f>SUMIFS(Out!$J$5:$J$605,Out!$V$5:$V$605,"Receita",Out!$G$5:$G$605,CReceber!$D1282,Out!$L$5:$L$605,"Não Pago")</f>
        <v>0</v>
      </c>
      <c r="O1282" s="49">
        <f>SUMIFS(Nov!$J$5:$J$605,Nov!$V$5:$V$605,"Receita",Nov!$G$5:$G$605,CReceber!$D1282,Nov!$L$5:$L$605,"Não Pago")</f>
        <v>0</v>
      </c>
      <c r="P1282" s="49">
        <f>SUMIFS(Dez!$J$5:$J$605,Dez!$V$5:$V$605,"Receita",Dez!$G$5:$G$605,CReceber!$D1282,Dez!$L$5:$L$605,"Não Pago")</f>
        <v>0</v>
      </c>
      <c r="Q1282" s="46">
        <f t="shared" si="27"/>
        <v>0</v>
      </c>
    </row>
    <row r="1283" spans="3:17" ht="25.5" customHeight="1" thickTop="1" thickBot="1" x14ac:dyDescent="0.3">
      <c r="C1283" s="34">
        <f>'PC Receitas'!K152</f>
        <v>0</v>
      </c>
      <c r="D1283" s="35" t="e">
        <f>VLOOKUP(C1283,'PC Receitas'!$K$4:$L$105,2,FALSE)</f>
        <v>#N/A</v>
      </c>
      <c r="E1283" s="49">
        <f>SUMIFS(Jan!$J$5:$J$586,Jan!$V$5:$V$586,"Receita",Jan!$G$5:$G$586,CReceber!$D1283,Jan!$L$5:$L$586,"Não Pago")</f>
        <v>0</v>
      </c>
      <c r="F1283" s="49">
        <f>SUMIFS(Fev!$J$5:$J$605,Fev!$V$5:$V$605,"Receita",Fev!$G$5:$G$605,CReceber!$D1283,Fev!$L$5:$L$605,"Não Pago")</f>
        <v>0</v>
      </c>
      <c r="G1283" s="49">
        <f>SUMIFS(Mar!$J$5:$J$605,Mar!$V$5:$V$605,"Receita",Mar!$G$5:$G$605,CReceber!$D1279,Mar!$L$5:$L$605,"Não Pago")</f>
        <v>0</v>
      </c>
      <c r="H1283" s="49">
        <f>SUMIFS(Abr!$J$5:$J$605,Abr!$V$5:$V$605,"Receita",Abr!$G$5:$G$605,CReceber!$D1283,Abr!$L$5:$L$605,"Não Pago")</f>
        <v>0</v>
      </c>
      <c r="I1283" s="49">
        <f>SUMIFS(Mai!$J$5:$J$605,Mai!$V$5:$V$605,"Receita",Mai!$G$5:$G$605,CReceber!$D1283,Mai!$L$5:$L$605,"Não Pago")</f>
        <v>0</v>
      </c>
      <c r="J1283" s="49">
        <f>SUMIFS(Jun!$J$5:$J$605,Jun!$V$5:$V$605,"Receita",Jun!$G$5:$G$605,CReceber!$D1283,Jun!$L$5:$L$605,"Não Pago")</f>
        <v>0</v>
      </c>
      <c r="K1283" s="49">
        <f>SUMIFS(Jul!$J$5:$J$605,Jul!$V$5:$V$605,"Receita",Jul!$G$5:$G$605,CReceber!$D1283,Jul!$L$5:$L$605,"Não Pago")</f>
        <v>0</v>
      </c>
      <c r="L1283" s="49">
        <f>SUMIFS(Ago!$J$5:$J$596,Ago!$V$5:$V$596,"Receita",Ago!$G$5:$G$596,CReceber!$D1283,Ago!$L$5:$L$596,"Não Pago")</f>
        <v>0</v>
      </c>
      <c r="M1283" s="49">
        <f>SUMIFS(Set!$J$5:$J$605,Set!$V$5:$V$605,"Receita",Set!$G$5:$G$605,CReceber!$D1283,Set!$L$5:$L$605,"Não Pago")</f>
        <v>0</v>
      </c>
      <c r="N1283" s="49">
        <f>SUMIFS(Out!$J$5:$J$605,Out!$V$5:$V$605,"Receita",Out!$G$5:$G$605,CReceber!$D1283,Out!$L$5:$L$605,"Não Pago")</f>
        <v>0</v>
      </c>
      <c r="O1283" s="49">
        <f>SUMIFS(Nov!$J$5:$J$605,Nov!$V$5:$V$605,"Receita",Nov!$G$5:$G$605,CReceber!$D1283,Nov!$L$5:$L$605,"Não Pago")</f>
        <v>0</v>
      </c>
      <c r="P1283" s="49">
        <f>SUMIFS(Dez!$J$5:$J$605,Dez!$V$5:$V$605,"Receita",Dez!$G$5:$G$605,CReceber!$D1283,Dez!$L$5:$L$605,"Não Pago")</f>
        <v>0</v>
      </c>
      <c r="Q1283" s="46">
        <f t="shared" si="27"/>
        <v>0</v>
      </c>
    </row>
    <row r="1284" spans="3:17" ht="25.5" customHeight="1" thickTop="1" thickBot="1" x14ac:dyDescent="0.3">
      <c r="C1284" s="34">
        <f>'PC Receitas'!K153</f>
        <v>0</v>
      </c>
      <c r="D1284" s="35" t="e">
        <f>VLOOKUP(C1284,'PC Receitas'!$K$4:$L$105,2,FALSE)</f>
        <v>#N/A</v>
      </c>
      <c r="E1284" s="49">
        <f>SUMIFS(Jan!$J$5:$J$586,Jan!$V$5:$V$586,"Receita",Jan!$G$5:$G$586,CReceber!$D1284,Jan!$L$5:$L$586,"Não Pago")</f>
        <v>0</v>
      </c>
      <c r="F1284" s="49">
        <f>SUMIFS(Fev!$J$5:$J$605,Fev!$V$5:$V$605,"Receita",Fev!$G$5:$G$605,CReceber!$D1284,Fev!$L$5:$L$605,"Não Pago")</f>
        <v>0</v>
      </c>
      <c r="G1284" s="49">
        <f>SUMIFS(Mar!$J$5:$J$605,Mar!$V$5:$V$605,"Receita",Mar!$G$5:$G$605,CReceber!$D1280,Mar!$L$5:$L$605,"Não Pago")</f>
        <v>0</v>
      </c>
      <c r="H1284" s="49">
        <f>SUMIFS(Abr!$J$5:$J$605,Abr!$V$5:$V$605,"Receita",Abr!$G$5:$G$605,CReceber!$D1284,Abr!$L$5:$L$605,"Não Pago")</f>
        <v>0</v>
      </c>
      <c r="I1284" s="49">
        <f>SUMIFS(Mai!$J$5:$J$605,Mai!$V$5:$V$605,"Receita",Mai!$G$5:$G$605,CReceber!$D1284,Mai!$L$5:$L$605,"Não Pago")</f>
        <v>0</v>
      </c>
      <c r="J1284" s="49">
        <f>SUMIFS(Jun!$J$5:$J$605,Jun!$V$5:$V$605,"Receita",Jun!$G$5:$G$605,CReceber!$D1284,Jun!$L$5:$L$605,"Não Pago")</f>
        <v>0</v>
      </c>
      <c r="K1284" s="49">
        <f>SUMIFS(Jul!$J$5:$J$605,Jul!$V$5:$V$605,"Receita",Jul!$G$5:$G$605,CReceber!$D1284,Jul!$L$5:$L$605,"Não Pago")</f>
        <v>0</v>
      </c>
      <c r="L1284" s="49">
        <f>SUMIFS(Ago!$J$5:$J$596,Ago!$V$5:$V$596,"Receita",Ago!$G$5:$G$596,CReceber!$D1284,Ago!$L$5:$L$596,"Não Pago")</f>
        <v>0</v>
      </c>
      <c r="M1284" s="49">
        <f>SUMIFS(Set!$J$5:$J$605,Set!$V$5:$V$605,"Receita",Set!$G$5:$G$605,CReceber!$D1284,Set!$L$5:$L$605,"Não Pago")</f>
        <v>0</v>
      </c>
      <c r="N1284" s="49">
        <f>SUMIFS(Out!$J$5:$J$605,Out!$V$5:$V$605,"Receita",Out!$G$5:$G$605,CReceber!$D1284,Out!$L$5:$L$605,"Não Pago")</f>
        <v>0</v>
      </c>
      <c r="O1284" s="49">
        <f>SUMIFS(Nov!$J$5:$J$605,Nov!$V$5:$V$605,"Receita",Nov!$G$5:$G$605,CReceber!$D1284,Nov!$L$5:$L$605,"Não Pago")</f>
        <v>0</v>
      </c>
      <c r="P1284" s="49">
        <f>SUMIFS(Dez!$J$5:$J$605,Dez!$V$5:$V$605,"Receita",Dez!$G$5:$G$605,CReceber!$D1284,Dez!$L$5:$L$605,"Não Pago")</f>
        <v>0</v>
      </c>
      <c r="Q1284" s="46">
        <f t="shared" si="27"/>
        <v>0</v>
      </c>
    </row>
    <row r="1285" spans="3:17" ht="25.5" customHeight="1" thickTop="1" thickBot="1" x14ac:dyDescent="0.3">
      <c r="C1285" s="34">
        <f>'PC Receitas'!K154</f>
        <v>0</v>
      </c>
      <c r="D1285" s="35" t="e">
        <f>VLOOKUP(C1285,'PC Receitas'!$K$4:$L$105,2,FALSE)</f>
        <v>#N/A</v>
      </c>
      <c r="E1285" s="49">
        <f>SUMIFS(Jan!$J$5:$J$586,Jan!$V$5:$V$586,"Receita",Jan!$G$5:$G$586,CReceber!$D1285,Jan!$L$5:$L$586,"Não Pago")</f>
        <v>0</v>
      </c>
      <c r="F1285" s="49">
        <f>SUMIFS(Fev!$J$5:$J$605,Fev!$V$5:$V$605,"Receita",Fev!$G$5:$G$605,CReceber!$D1285,Fev!$L$5:$L$605,"Não Pago")</f>
        <v>0</v>
      </c>
      <c r="G1285" s="49">
        <f>SUMIFS(Mar!$J$5:$J$605,Mar!$V$5:$V$605,"Receita",Mar!$G$5:$G$605,CReceber!$D1281,Mar!$L$5:$L$605,"Não Pago")</f>
        <v>0</v>
      </c>
      <c r="H1285" s="49">
        <f>SUMIFS(Abr!$J$5:$J$605,Abr!$V$5:$V$605,"Receita",Abr!$G$5:$G$605,CReceber!$D1285,Abr!$L$5:$L$605,"Não Pago")</f>
        <v>0</v>
      </c>
      <c r="I1285" s="49">
        <f>SUMIFS(Mai!$J$5:$J$605,Mai!$V$5:$V$605,"Receita",Mai!$G$5:$G$605,CReceber!$D1285,Mai!$L$5:$L$605,"Não Pago")</f>
        <v>0</v>
      </c>
      <c r="J1285" s="49">
        <f>SUMIFS(Jun!$J$5:$J$605,Jun!$V$5:$V$605,"Receita",Jun!$G$5:$G$605,CReceber!$D1285,Jun!$L$5:$L$605,"Não Pago")</f>
        <v>0</v>
      </c>
      <c r="K1285" s="49">
        <f>SUMIFS(Jul!$J$5:$J$605,Jul!$V$5:$V$605,"Receita",Jul!$G$5:$G$605,CReceber!$D1285,Jul!$L$5:$L$605,"Não Pago")</f>
        <v>0</v>
      </c>
      <c r="L1285" s="49">
        <f>SUMIFS(Ago!$J$5:$J$596,Ago!$V$5:$V$596,"Receita",Ago!$G$5:$G$596,CReceber!$D1285,Ago!$L$5:$L$596,"Não Pago")</f>
        <v>0</v>
      </c>
      <c r="M1285" s="49">
        <f>SUMIFS(Set!$J$5:$J$605,Set!$V$5:$V$605,"Receita",Set!$G$5:$G$605,CReceber!$D1285,Set!$L$5:$L$605,"Não Pago")</f>
        <v>0</v>
      </c>
      <c r="N1285" s="49">
        <f>SUMIFS(Out!$J$5:$J$605,Out!$V$5:$V$605,"Receita",Out!$G$5:$G$605,CReceber!$D1285,Out!$L$5:$L$605,"Não Pago")</f>
        <v>0</v>
      </c>
      <c r="O1285" s="49">
        <f>SUMIFS(Nov!$J$5:$J$605,Nov!$V$5:$V$605,"Receita",Nov!$G$5:$G$605,CReceber!$D1285,Nov!$L$5:$L$605,"Não Pago")</f>
        <v>0</v>
      </c>
      <c r="P1285" s="49">
        <f>SUMIFS(Dez!$J$5:$J$605,Dez!$V$5:$V$605,"Receita",Dez!$G$5:$G$605,CReceber!$D1285,Dez!$L$5:$L$605,"Não Pago")</f>
        <v>0</v>
      </c>
      <c r="Q1285" s="46">
        <f t="shared" si="27"/>
        <v>0</v>
      </c>
    </row>
    <row r="1286" spans="3:17" ht="25.5" customHeight="1" thickTop="1" thickBot="1" x14ac:dyDescent="0.3">
      <c r="C1286" s="34">
        <f>'PC Receitas'!K155</f>
        <v>0</v>
      </c>
      <c r="D1286" s="35" t="e">
        <f>VLOOKUP(C1286,'PC Receitas'!$K$4:$L$105,2,FALSE)</f>
        <v>#N/A</v>
      </c>
      <c r="E1286" s="49">
        <f>SUMIFS(Jan!$J$5:$J$586,Jan!$V$5:$V$586,"Receita",Jan!$G$5:$G$586,CReceber!$D1286,Jan!$L$5:$L$586,"Não Pago")</f>
        <v>0</v>
      </c>
      <c r="F1286" s="49">
        <f>SUMIFS(Fev!$J$5:$J$605,Fev!$V$5:$V$605,"Receita",Fev!$G$5:$G$605,CReceber!$D1286,Fev!$L$5:$L$605,"Não Pago")</f>
        <v>0</v>
      </c>
      <c r="G1286" s="49">
        <f>SUMIFS(Mar!$J$5:$J$605,Mar!$V$5:$V$605,"Receita",Mar!$G$5:$G$605,CReceber!$D1282,Mar!$L$5:$L$605,"Não Pago")</f>
        <v>0</v>
      </c>
      <c r="H1286" s="49">
        <f>SUMIFS(Abr!$J$5:$J$605,Abr!$V$5:$V$605,"Receita",Abr!$G$5:$G$605,CReceber!$D1286,Abr!$L$5:$L$605,"Não Pago")</f>
        <v>0</v>
      </c>
      <c r="I1286" s="49">
        <f>SUMIFS(Mai!$J$5:$J$605,Mai!$V$5:$V$605,"Receita",Mai!$G$5:$G$605,CReceber!$D1286,Mai!$L$5:$L$605,"Não Pago")</f>
        <v>0</v>
      </c>
      <c r="J1286" s="49">
        <f>SUMIFS(Jun!$J$5:$J$605,Jun!$V$5:$V$605,"Receita",Jun!$G$5:$G$605,CReceber!$D1286,Jun!$L$5:$L$605,"Não Pago")</f>
        <v>0</v>
      </c>
      <c r="K1286" s="49">
        <f>SUMIFS(Jul!$J$5:$J$605,Jul!$V$5:$V$605,"Receita",Jul!$G$5:$G$605,CReceber!$D1286,Jul!$L$5:$L$605,"Não Pago")</f>
        <v>0</v>
      </c>
      <c r="L1286" s="49">
        <f>SUMIFS(Ago!$J$5:$J$596,Ago!$V$5:$V$596,"Receita",Ago!$G$5:$G$596,CReceber!$D1286,Ago!$L$5:$L$596,"Não Pago")</f>
        <v>0</v>
      </c>
      <c r="M1286" s="49">
        <f>SUMIFS(Set!$J$5:$J$605,Set!$V$5:$V$605,"Receita",Set!$G$5:$G$605,CReceber!$D1286,Set!$L$5:$L$605,"Não Pago")</f>
        <v>0</v>
      </c>
      <c r="N1286" s="49">
        <f>SUMIFS(Out!$J$5:$J$605,Out!$V$5:$V$605,"Receita",Out!$G$5:$G$605,CReceber!$D1286,Out!$L$5:$L$605,"Não Pago")</f>
        <v>0</v>
      </c>
      <c r="O1286" s="49">
        <f>SUMIFS(Nov!$J$5:$J$605,Nov!$V$5:$V$605,"Receita",Nov!$G$5:$G$605,CReceber!$D1286,Nov!$L$5:$L$605,"Não Pago")</f>
        <v>0</v>
      </c>
      <c r="P1286" s="49">
        <f>SUMIFS(Dez!$J$5:$J$605,Dez!$V$5:$V$605,"Receita",Dez!$G$5:$G$605,CReceber!$D1286,Dez!$L$5:$L$605,"Não Pago")</f>
        <v>0</v>
      </c>
      <c r="Q1286" s="46">
        <f t="shared" si="27"/>
        <v>0</v>
      </c>
    </row>
    <row r="1287" spans="3:17" ht="25.5" customHeight="1" thickTop="1" thickBot="1" x14ac:dyDescent="0.3">
      <c r="C1287" s="34">
        <f>'PC Receitas'!K156</f>
        <v>0</v>
      </c>
      <c r="D1287" s="35" t="e">
        <f>VLOOKUP(C1287,'PC Receitas'!$K$4:$L$105,2,FALSE)</f>
        <v>#N/A</v>
      </c>
      <c r="E1287" s="49">
        <f>SUMIFS(Jan!$J$5:$J$586,Jan!$V$5:$V$586,"Receita",Jan!$G$5:$G$586,CReceber!$D1287,Jan!$L$5:$L$586,"Não Pago")</f>
        <v>0</v>
      </c>
      <c r="F1287" s="49">
        <f>SUMIFS(Fev!$J$5:$J$605,Fev!$V$5:$V$605,"Receita",Fev!$G$5:$G$605,CReceber!$D1287,Fev!$L$5:$L$605,"Não Pago")</f>
        <v>0</v>
      </c>
      <c r="G1287" s="49">
        <f>SUMIFS(Mar!$J$5:$J$605,Mar!$V$5:$V$605,"Receita",Mar!$G$5:$G$605,CReceber!$D1283,Mar!$L$5:$L$605,"Não Pago")</f>
        <v>0</v>
      </c>
      <c r="H1287" s="49">
        <f>SUMIFS(Abr!$J$5:$J$605,Abr!$V$5:$V$605,"Receita",Abr!$G$5:$G$605,CReceber!$D1287,Abr!$L$5:$L$605,"Não Pago")</f>
        <v>0</v>
      </c>
      <c r="I1287" s="49">
        <f>SUMIFS(Mai!$J$5:$J$605,Mai!$V$5:$V$605,"Receita",Mai!$G$5:$G$605,CReceber!$D1287,Mai!$L$5:$L$605,"Não Pago")</f>
        <v>0</v>
      </c>
      <c r="J1287" s="49">
        <f>SUMIFS(Jun!$J$5:$J$605,Jun!$V$5:$V$605,"Receita",Jun!$G$5:$G$605,CReceber!$D1287,Jun!$L$5:$L$605,"Não Pago")</f>
        <v>0</v>
      </c>
      <c r="K1287" s="49">
        <f>SUMIFS(Jul!$J$5:$J$605,Jul!$V$5:$V$605,"Receita",Jul!$G$5:$G$605,CReceber!$D1287,Jul!$L$5:$L$605,"Não Pago")</f>
        <v>0</v>
      </c>
      <c r="L1287" s="49">
        <f>SUMIFS(Ago!$J$5:$J$596,Ago!$V$5:$V$596,"Receita",Ago!$G$5:$G$596,CReceber!$D1287,Ago!$L$5:$L$596,"Não Pago")</f>
        <v>0</v>
      </c>
      <c r="M1287" s="49">
        <f>SUMIFS(Set!$J$5:$J$605,Set!$V$5:$V$605,"Receita",Set!$G$5:$G$605,CReceber!$D1287,Set!$L$5:$L$605,"Não Pago")</f>
        <v>0</v>
      </c>
      <c r="N1287" s="49">
        <f>SUMIFS(Out!$J$5:$J$605,Out!$V$5:$V$605,"Receita",Out!$G$5:$G$605,CReceber!$D1287,Out!$L$5:$L$605,"Não Pago")</f>
        <v>0</v>
      </c>
      <c r="O1287" s="49">
        <f>SUMIFS(Nov!$J$5:$J$605,Nov!$V$5:$V$605,"Receita",Nov!$G$5:$G$605,CReceber!$D1287,Nov!$L$5:$L$605,"Não Pago")</f>
        <v>0</v>
      </c>
      <c r="P1287" s="49">
        <f>SUMIFS(Dez!$J$5:$J$605,Dez!$V$5:$V$605,"Receita",Dez!$G$5:$G$605,CReceber!$D1287,Dez!$L$5:$L$605,"Não Pago")</f>
        <v>0</v>
      </c>
      <c r="Q1287" s="46">
        <f t="shared" si="27"/>
        <v>0</v>
      </c>
    </row>
    <row r="1288" spans="3:17" ht="25.5" customHeight="1" thickTop="1" thickBot="1" x14ac:dyDescent="0.3">
      <c r="C1288" s="34">
        <f>'PC Receitas'!K157</f>
        <v>0</v>
      </c>
      <c r="D1288" s="35" t="e">
        <f>VLOOKUP(C1288,'PC Receitas'!$K$4:$L$105,2,FALSE)</f>
        <v>#N/A</v>
      </c>
      <c r="E1288" s="49">
        <f>SUMIFS(Jan!$J$5:$J$586,Jan!$V$5:$V$586,"Receita",Jan!$G$5:$G$586,CReceber!$D1288,Jan!$L$5:$L$586,"Não Pago")</f>
        <v>0</v>
      </c>
      <c r="F1288" s="49">
        <f>SUMIFS(Fev!$J$5:$J$605,Fev!$V$5:$V$605,"Receita",Fev!$G$5:$G$605,CReceber!$D1288,Fev!$L$5:$L$605,"Não Pago")</f>
        <v>0</v>
      </c>
      <c r="G1288" s="49">
        <f>SUMIFS(Mar!$J$5:$J$605,Mar!$V$5:$V$605,"Receita",Mar!$G$5:$G$605,CReceber!$D1284,Mar!$L$5:$L$605,"Não Pago")</f>
        <v>0</v>
      </c>
      <c r="H1288" s="49">
        <f>SUMIFS(Abr!$J$5:$J$605,Abr!$V$5:$V$605,"Receita",Abr!$G$5:$G$605,CReceber!$D1288,Abr!$L$5:$L$605,"Não Pago")</f>
        <v>0</v>
      </c>
      <c r="I1288" s="49">
        <f>SUMIFS(Mai!$J$5:$J$605,Mai!$V$5:$V$605,"Receita",Mai!$G$5:$G$605,CReceber!$D1288,Mai!$L$5:$L$605,"Não Pago")</f>
        <v>0</v>
      </c>
      <c r="J1288" s="49">
        <f>SUMIFS(Jun!$J$5:$J$605,Jun!$V$5:$V$605,"Receita",Jun!$G$5:$G$605,CReceber!$D1288,Jun!$L$5:$L$605,"Não Pago")</f>
        <v>0</v>
      </c>
      <c r="K1288" s="49">
        <f>SUMIFS(Jul!$J$5:$J$605,Jul!$V$5:$V$605,"Receita",Jul!$G$5:$G$605,CReceber!$D1288,Jul!$L$5:$L$605,"Não Pago")</f>
        <v>0</v>
      </c>
      <c r="L1288" s="49">
        <f>SUMIFS(Ago!$J$5:$J$596,Ago!$V$5:$V$596,"Receita",Ago!$G$5:$G$596,CReceber!$D1288,Ago!$L$5:$L$596,"Não Pago")</f>
        <v>0</v>
      </c>
      <c r="M1288" s="49">
        <f>SUMIFS(Set!$J$5:$J$605,Set!$V$5:$V$605,"Receita",Set!$G$5:$G$605,CReceber!$D1288,Set!$L$5:$L$605,"Não Pago")</f>
        <v>0</v>
      </c>
      <c r="N1288" s="49">
        <f>SUMIFS(Out!$J$5:$J$605,Out!$V$5:$V$605,"Receita",Out!$G$5:$G$605,CReceber!$D1288,Out!$L$5:$L$605,"Não Pago")</f>
        <v>0</v>
      </c>
      <c r="O1288" s="49">
        <f>SUMIFS(Nov!$J$5:$J$605,Nov!$V$5:$V$605,"Receita",Nov!$G$5:$G$605,CReceber!$D1288,Nov!$L$5:$L$605,"Não Pago")</f>
        <v>0</v>
      </c>
      <c r="P1288" s="49">
        <f>SUMIFS(Dez!$J$5:$J$605,Dez!$V$5:$V$605,"Receita",Dez!$G$5:$G$605,CReceber!$D1288,Dez!$L$5:$L$605,"Não Pago")</f>
        <v>0</v>
      </c>
      <c r="Q1288" s="46">
        <f t="shared" si="27"/>
        <v>0</v>
      </c>
    </row>
    <row r="1289" spans="3:17" ht="25.5" customHeight="1" thickTop="1" thickBot="1" x14ac:dyDescent="0.3">
      <c r="C1289" s="34">
        <f>'PC Receitas'!K158</f>
        <v>0</v>
      </c>
      <c r="D1289" s="35" t="e">
        <f>VLOOKUP(C1289,'PC Receitas'!$K$4:$L$105,2,FALSE)</f>
        <v>#N/A</v>
      </c>
      <c r="E1289" s="49">
        <f>SUMIFS(Jan!$J$5:$J$586,Jan!$V$5:$V$586,"Receita",Jan!$G$5:$G$586,CReceber!$D1289,Jan!$L$5:$L$586,"Não Pago")</f>
        <v>0</v>
      </c>
      <c r="F1289" s="49">
        <f>SUMIFS(Fev!$J$5:$J$605,Fev!$V$5:$V$605,"Receita",Fev!$G$5:$G$605,CReceber!$D1289,Fev!$L$5:$L$605,"Não Pago")</f>
        <v>0</v>
      </c>
      <c r="G1289" s="49">
        <f>SUMIFS(Mar!$J$5:$J$605,Mar!$V$5:$V$605,"Receita",Mar!$G$5:$G$605,CReceber!$D1285,Mar!$L$5:$L$605,"Não Pago")</f>
        <v>0</v>
      </c>
      <c r="H1289" s="49">
        <f>SUMIFS(Abr!$J$5:$J$605,Abr!$V$5:$V$605,"Receita",Abr!$G$5:$G$605,CReceber!$D1289,Abr!$L$5:$L$605,"Não Pago")</f>
        <v>0</v>
      </c>
      <c r="I1289" s="49">
        <f>SUMIFS(Mai!$J$5:$J$605,Mai!$V$5:$V$605,"Receita",Mai!$G$5:$G$605,CReceber!$D1289,Mai!$L$5:$L$605,"Não Pago")</f>
        <v>0</v>
      </c>
      <c r="J1289" s="49">
        <f>SUMIFS(Jun!$J$5:$J$605,Jun!$V$5:$V$605,"Receita",Jun!$G$5:$G$605,CReceber!$D1289,Jun!$L$5:$L$605,"Não Pago")</f>
        <v>0</v>
      </c>
      <c r="K1289" s="49">
        <f>SUMIFS(Jul!$J$5:$J$605,Jul!$V$5:$V$605,"Receita",Jul!$G$5:$G$605,CReceber!$D1289,Jul!$L$5:$L$605,"Não Pago")</f>
        <v>0</v>
      </c>
      <c r="L1289" s="49">
        <f>SUMIFS(Ago!$J$5:$J$596,Ago!$V$5:$V$596,"Receita",Ago!$G$5:$G$596,CReceber!$D1289,Ago!$L$5:$L$596,"Não Pago")</f>
        <v>0</v>
      </c>
      <c r="M1289" s="49">
        <f>SUMIFS(Set!$J$5:$J$605,Set!$V$5:$V$605,"Receita",Set!$G$5:$G$605,CReceber!$D1289,Set!$L$5:$L$605,"Não Pago")</f>
        <v>0</v>
      </c>
      <c r="N1289" s="49">
        <f>SUMIFS(Out!$J$5:$J$605,Out!$V$5:$V$605,"Receita",Out!$G$5:$G$605,CReceber!$D1289,Out!$L$5:$L$605,"Não Pago")</f>
        <v>0</v>
      </c>
      <c r="O1289" s="49">
        <f>SUMIFS(Nov!$J$5:$J$605,Nov!$V$5:$V$605,"Receita",Nov!$G$5:$G$605,CReceber!$D1289,Nov!$L$5:$L$605,"Não Pago")</f>
        <v>0</v>
      </c>
      <c r="P1289" s="49">
        <f>SUMIFS(Dez!$J$5:$J$605,Dez!$V$5:$V$605,"Receita",Dez!$G$5:$G$605,CReceber!$D1289,Dez!$L$5:$L$605,"Não Pago")</f>
        <v>0</v>
      </c>
      <c r="Q1289" s="46">
        <f t="shared" si="27"/>
        <v>0</v>
      </c>
    </row>
    <row r="1290" spans="3:17" ht="25.5" customHeight="1" thickTop="1" thickBot="1" x14ac:dyDescent="0.3">
      <c r="C1290" s="34">
        <f>'PC Receitas'!K159</f>
        <v>0</v>
      </c>
      <c r="D1290" s="35" t="e">
        <f>VLOOKUP(C1290,'PC Receitas'!$K$4:$L$105,2,FALSE)</f>
        <v>#N/A</v>
      </c>
      <c r="E1290" s="49">
        <f>SUMIFS(Jan!$J$5:$J$586,Jan!$V$5:$V$586,"Receita",Jan!$G$5:$G$586,CReceber!$D1290,Jan!$L$5:$L$586,"Não Pago")</f>
        <v>0</v>
      </c>
      <c r="F1290" s="49">
        <f>SUMIFS(Fev!$J$5:$J$605,Fev!$V$5:$V$605,"Receita",Fev!$G$5:$G$605,CReceber!$D1290,Fev!$L$5:$L$605,"Não Pago")</f>
        <v>0</v>
      </c>
      <c r="G1290" s="49">
        <f>SUMIFS(Mar!$J$5:$J$605,Mar!$V$5:$V$605,"Receita",Mar!$G$5:$G$605,CReceber!$D1286,Mar!$L$5:$L$605,"Não Pago")</f>
        <v>0</v>
      </c>
      <c r="H1290" s="49">
        <f>SUMIFS(Abr!$J$5:$J$605,Abr!$V$5:$V$605,"Receita",Abr!$G$5:$G$605,CReceber!$D1290,Abr!$L$5:$L$605,"Não Pago")</f>
        <v>0</v>
      </c>
      <c r="I1290" s="49">
        <f>SUMIFS(Mai!$J$5:$J$605,Mai!$V$5:$V$605,"Receita",Mai!$G$5:$G$605,CReceber!$D1290,Mai!$L$5:$L$605,"Não Pago")</f>
        <v>0</v>
      </c>
      <c r="J1290" s="49">
        <f>SUMIFS(Jun!$J$5:$J$605,Jun!$V$5:$V$605,"Receita",Jun!$G$5:$G$605,CReceber!$D1290,Jun!$L$5:$L$605,"Não Pago")</f>
        <v>0</v>
      </c>
      <c r="K1290" s="49">
        <f>SUMIFS(Jul!$J$5:$J$605,Jul!$V$5:$V$605,"Receita",Jul!$G$5:$G$605,CReceber!$D1290,Jul!$L$5:$L$605,"Não Pago")</f>
        <v>0</v>
      </c>
      <c r="L1290" s="49">
        <f>SUMIFS(Ago!$J$5:$J$596,Ago!$V$5:$V$596,"Receita",Ago!$G$5:$G$596,CReceber!$D1290,Ago!$L$5:$L$596,"Não Pago")</f>
        <v>0</v>
      </c>
      <c r="M1290" s="49">
        <f>SUMIFS(Set!$J$5:$J$605,Set!$V$5:$V$605,"Receita",Set!$G$5:$G$605,CReceber!$D1290,Set!$L$5:$L$605,"Não Pago")</f>
        <v>0</v>
      </c>
      <c r="N1290" s="49">
        <f>SUMIFS(Out!$J$5:$J$605,Out!$V$5:$V$605,"Receita",Out!$G$5:$G$605,CReceber!$D1290,Out!$L$5:$L$605,"Não Pago")</f>
        <v>0</v>
      </c>
      <c r="O1290" s="49">
        <f>SUMIFS(Nov!$J$5:$J$605,Nov!$V$5:$V$605,"Receita",Nov!$G$5:$G$605,CReceber!$D1290,Nov!$L$5:$L$605,"Não Pago")</f>
        <v>0</v>
      </c>
      <c r="P1290" s="49">
        <f>SUMIFS(Dez!$J$5:$J$605,Dez!$V$5:$V$605,"Receita",Dez!$G$5:$G$605,CReceber!$D1290,Dez!$L$5:$L$605,"Não Pago")</f>
        <v>0</v>
      </c>
      <c r="Q1290" s="46">
        <f t="shared" si="27"/>
        <v>0</v>
      </c>
    </row>
    <row r="1291" spans="3:17" ht="25.5" customHeight="1" thickTop="1" thickBot="1" x14ac:dyDescent="0.3">
      <c r="C1291" s="34">
        <f>'PC Receitas'!K160</f>
        <v>0</v>
      </c>
      <c r="D1291" s="35" t="e">
        <f>VLOOKUP(C1291,'PC Receitas'!$K$4:$L$105,2,FALSE)</f>
        <v>#N/A</v>
      </c>
      <c r="E1291" s="49">
        <f>SUMIFS(Jan!$J$5:$J$586,Jan!$V$5:$V$586,"Receita",Jan!$G$5:$G$586,CReceber!$D1291,Jan!$L$5:$L$586,"Não Pago")</f>
        <v>0</v>
      </c>
      <c r="F1291" s="49">
        <f>SUMIFS(Fev!$J$5:$J$605,Fev!$V$5:$V$605,"Receita",Fev!$G$5:$G$605,CReceber!$D1291,Fev!$L$5:$L$605,"Não Pago")</f>
        <v>0</v>
      </c>
      <c r="G1291" s="49">
        <f>SUMIFS(Mar!$J$5:$J$605,Mar!$V$5:$V$605,"Receita",Mar!$G$5:$G$605,CReceber!$D1287,Mar!$L$5:$L$605,"Não Pago")</f>
        <v>0</v>
      </c>
      <c r="H1291" s="49">
        <f>SUMIFS(Abr!$J$5:$J$605,Abr!$V$5:$V$605,"Receita",Abr!$G$5:$G$605,CReceber!$D1291,Abr!$L$5:$L$605,"Não Pago")</f>
        <v>0</v>
      </c>
      <c r="I1291" s="49">
        <f>SUMIFS(Mai!$J$5:$J$605,Mai!$V$5:$V$605,"Receita",Mai!$G$5:$G$605,CReceber!$D1291,Mai!$L$5:$L$605,"Não Pago")</f>
        <v>0</v>
      </c>
      <c r="J1291" s="49">
        <f>SUMIFS(Jun!$J$5:$J$605,Jun!$V$5:$V$605,"Receita",Jun!$G$5:$G$605,CReceber!$D1291,Jun!$L$5:$L$605,"Não Pago")</f>
        <v>0</v>
      </c>
      <c r="K1291" s="49">
        <f>SUMIFS(Jul!$J$5:$J$605,Jul!$V$5:$V$605,"Receita",Jul!$G$5:$G$605,CReceber!$D1291,Jul!$L$5:$L$605,"Não Pago")</f>
        <v>0</v>
      </c>
      <c r="L1291" s="49">
        <f>SUMIFS(Ago!$J$5:$J$596,Ago!$V$5:$V$596,"Receita",Ago!$G$5:$G$596,CReceber!$D1291,Ago!$L$5:$L$596,"Não Pago")</f>
        <v>0</v>
      </c>
      <c r="M1291" s="49">
        <f>SUMIFS(Set!$J$5:$J$605,Set!$V$5:$V$605,"Receita",Set!$G$5:$G$605,CReceber!$D1291,Set!$L$5:$L$605,"Não Pago")</f>
        <v>0</v>
      </c>
      <c r="N1291" s="49">
        <f>SUMIFS(Out!$J$5:$J$605,Out!$V$5:$V$605,"Receita",Out!$G$5:$G$605,CReceber!$D1291,Out!$L$5:$L$605,"Não Pago")</f>
        <v>0</v>
      </c>
      <c r="O1291" s="49">
        <f>SUMIFS(Nov!$J$5:$J$605,Nov!$V$5:$V$605,"Receita",Nov!$G$5:$G$605,CReceber!$D1291,Nov!$L$5:$L$605,"Não Pago")</f>
        <v>0</v>
      </c>
      <c r="P1291" s="49">
        <f>SUMIFS(Dez!$J$5:$J$605,Dez!$V$5:$V$605,"Receita",Dez!$G$5:$G$605,CReceber!$D1291,Dez!$L$5:$L$605,"Não Pago")</f>
        <v>0</v>
      </c>
      <c r="Q1291" s="46">
        <f t="shared" si="27"/>
        <v>0</v>
      </c>
    </row>
    <row r="1292" spans="3:17" ht="25.5" customHeight="1" thickTop="1" thickBot="1" x14ac:dyDescent="0.3">
      <c r="C1292" s="34">
        <f>'PC Receitas'!K161</f>
        <v>0</v>
      </c>
      <c r="D1292" s="35" t="e">
        <f>VLOOKUP(C1292,'PC Receitas'!$K$4:$L$105,2,FALSE)</f>
        <v>#N/A</v>
      </c>
      <c r="E1292" s="49">
        <f>SUMIFS(Jan!$J$5:$J$586,Jan!$V$5:$V$586,"Receita",Jan!$G$5:$G$586,CReceber!$D1292,Jan!$L$5:$L$586,"Não Pago")</f>
        <v>0</v>
      </c>
      <c r="F1292" s="49">
        <f>SUMIFS(Fev!$J$5:$J$605,Fev!$V$5:$V$605,"Receita",Fev!$G$5:$G$605,CReceber!$D1292,Fev!$L$5:$L$605,"Não Pago")</f>
        <v>0</v>
      </c>
      <c r="G1292" s="49">
        <f>SUMIFS(Mar!$J$5:$J$605,Mar!$V$5:$V$605,"Receita",Mar!$G$5:$G$605,CReceber!$D1288,Mar!$L$5:$L$605,"Não Pago")</f>
        <v>0</v>
      </c>
      <c r="H1292" s="49">
        <f>SUMIFS(Abr!$J$5:$J$605,Abr!$V$5:$V$605,"Receita",Abr!$G$5:$G$605,CReceber!$D1292,Abr!$L$5:$L$605,"Não Pago")</f>
        <v>0</v>
      </c>
      <c r="I1292" s="49">
        <f>SUMIFS(Mai!$J$5:$J$605,Mai!$V$5:$V$605,"Receita",Mai!$G$5:$G$605,CReceber!$D1292,Mai!$L$5:$L$605,"Não Pago")</f>
        <v>0</v>
      </c>
      <c r="J1292" s="49">
        <f>SUMIFS(Jun!$J$5:$J$605,Jun!$V$5:$V$605,"Receita",Jun!$G$5:$G$605,CReceber!$D1292,Jun!$L$5:$L$605,"Não Pago")</f>
        <v>0</v>
      </c>
      <c r="K1292" s="49">
        <f>SUMIFS(Jul!$J$5:$J$605,Jul!$V$5:$V$605,"Receita",Jul!$G$5:$G$605,CReceber!$D1292,Jul!$L$5:$L$605,"Não Pago")</f>
        <v>0</v>
      </c>
      <c r="L1292" s="49">
        <f>SUMIFS(Ago!$J$5:$J$596,Ago!$V$5:$V$596,"Receita",Ago!$G$5:$G$596,CReceber!$D1292,Ago!$L$5:$L$596,"Não Pago")</f>
        <v>0</v>
      </c>
      <c r="M1292" s="49">
        <f>SUMIFS(Set!$J$5:$J$605,Set!$V$5:$V$605,"Receita",Set!$G$5:$G$605,CReceber!$D1292,Set!$L$5:$L$605,"Não Pago")</f>
        <v>0</v>
      </c>
      <c r="N1292" s="49">
        <f>SUMIFS(Out!$J$5:$J$605,Out!$V$5:$V$605,"Receita",Out!$G$5:$G$605,CReceber!$D1292,Out!$L$5:$L$605,"Não Pago")</f>
        <v>0</v>
      </c>
      <c r="O1292" s="49">
        <f>SUMIFS(Nov!$J$5:$J$605,Nov!$V$5:$V$605,"Receita",Nov!$G$5:$G$605,CReceber!$D1292,Nov!$L$5:$L$605,"Não Pago")</f>
        <v>0</v>
      </c>
      <c r="P1292" s="49">
        <f>SUMIFS(Dez!$J$5:$J$605,Dez!$V$5:$V$605,"Receita",Dez!$G$5:$G$605,CReceber!$D1292,Dez!$L$5:$L$605,"Não Pago")</f>
        <v>0</v>
      </c>
      <c r="Q1292" s="46">
        <f t="shared" si="27"/>
        <v>0</v>
      </c>
    </row>
    <row r="1293" spans="3:17" ht="25.5" customHeight="1" thickTop="1" thickBot="1" x14ac:dyDescent="0.3">
      <c r="C1293" s="34">
        <f>'PC Receitas'!K162</f>
        <v>0</v>
      </c>
      <c r="D1293" s="35" t="e">
        <f>VLOOKUP(C1293,'PC Receitas'!$K$4:$L$105,2,FALSE)</f>
        <v>#N/A</v>
      </c>
      <c r="E1293" s="49">
        <f>SUMIFS(Jan!$J$5:$J$586,Jan!$V$5:$V$586,"Receita",Jan!$G$5:$G$586,CReceber!$D1293,Jan!$L$5:$L$586,"Não Pago")</f>
        <v>0</v>
      </c>
      <c r="F1293" s="49">
        <f>SUMIFS(Fev!$J$5:$J$605,Fev!$V$5:$V$605,"Receita",Fev!$G$5:$G$605,CReceber!$D1293,Fev!$L$5:$L$605,"Não Pago")</f>
        <v>0</v>
      </c>
      <c r="G1293" s="49">
        <f>SUMIFS(Mar!$J$5:$J$605,Mar!$V$5:$V$605,"Receita",Mar!$G$5:$G$605,CReceber!$D1289,Mar!$L$5:$L$605,"Não Pago")</f>
        <v>0</v>
      </c>
      <c r="H1293" s="49">
        <f>SUMIFS(Abr!$J$5:$J$605,Abr!$V$5:$V$605,"Receita",Abr!$G$5:$G$605,CReceber!$D1293,Abr!$L$5:$L$605,"Não Pago")</f>
        <v>0</v>
      </c>
      <c r="I1293" s="49">
        <f>SUMIFS(Mai!$J$5:$J$605,Mai!$V$5:$V$605,"Receita",Mai!$G$5:$G$605,CReceber!$D1293,Mai!$L$5:$L$605,"Não Pago")</f>
        <v>0</v>
      </c>
      <c r="J1293" s="49">
        <f>SUMIFS(Jun!$J$5:$J$605,Jun!$V$5:$V$605,"Receita",Jun!$G$5:$G$605,CReceber!$D1293,Jun!$L$5:$L$605,"Não Pago")</f>
        <v>0</v>
      </c>
      <c r="K1293" s="49">
        <f>SUMIFS(Jul!$J$5:$J$605,Jul!$V$5:$V$605,"Receita",Jul!$G$5:$G$605,CReceber!$D1293,Jul!$L$5:$L$605,"Não Pago")</f>
        <v>0</v>
      </c>
      <c r="L1293" s="49">
        <f>SUMIFS(Ago!$J$5:$J$596,Ago!$V$5:$V$596,"Receita",Ago!$G$5:$G$596,CReceber!$D1293,Ago!$L$5:$L$596,"Não Pago")</f>
        <v>0</v>
      </c>
      <c r="M1293" s="49">
        <f>SUMIFS(Set!$J$5:$J$605,Set!$V$5:$V$605,"Receita",Set!$G$5:$G$605,CReceber!$D1293,Set!$L$5:$L$605,"Não Pago")</f>
        <v>0</v>
      </c>
      <c r="N1293" s="49">
        <f>SUMIFS(Out!$J$5:$J$605,Out!$V$5:$V$605,"Receita",Out!$G$5:$G$605,CReceber!$D1293,Out!$L$5:$L$605,"Não Pago")</f>
        <v>0</v>
      </c>
      <c r="O1293" s="49">
        <f>SUMIFS(Nov!$J$5:$J$605,Nov!$V$5:$V$605,"Receita",Nov!$G$5:$G$605,CReceber!$D1293,Nov!$L$5:$L$605,"Não Pago")</f>
        <v>0</v>
      </c>
      <c r="P1293" s="49">
        <f>SUMIFS(Dez!$J$5:$J$605,Dez!$V$5:$V$605,"Receita",Dez!$G$5:$G$605,CReceber!$D1293,Dez!$L$5:$L$605,"Não Pago")</f>
        <v>0</v>
      </c>
      <c r="Q1293" s="46">
        <f t="shared" si="27"/>
        <v>0</v>
      </c>
    </row>
    <row r="1294" spans="3:17" ht="25.5" customHeight="1" thickTop="1" thickBot="1" x14ac:dyDescent="0.3">
      <c r="C1294" s="34">
        <f>'PC Receitas'!K163</f>
        <v>0</v>
      </c>
      <c r="D1294" s="35" t="e">
        <f>VLOOKUP(C1294,'PC Receitas'!$K$4:$L$105,2,FALSE)</f>
        <v>#N/A</v>
      </c>
      <c r="E1294" s="49">
        <f>SUMIFS(Jan!$J$5:$J$586,Jan!$V$5:$V$586,"Receita",Jan!$G$5:$G$586,CReceber!$D1294,Jan!$L$5:$L$586,"Não Pago")</f>
        <v>0</v>
      </c>
      <c r="F1294" s="49">
        <f>SUMIFS(Fev!$J$5:$J$605,Fev!$V$5:$V$605,"Receita",Fev!$G$5:$G$605,CReceber!$D1294,Fev!$L$5:$L$605,"Não Pago")</f>
        <v>0</v>
      </c>
      <c r="G1294" s="49">
        <f>SUMIFS(Mar!$J$5:$J$605,Mar!$V$5:$V$605,"Receita",Mar!$G$5:$G$605,CReceber!$D1290,Mar!$L$5:$L$605,"Não Pago")</f>
        <v>0</v>
      </c>
      <c r="H1294" s="49">
        <f>SUMIFS(Abr!$J$5:$J$605,Abr!$V$5:$V$605,"Receita",Abr!$G$5:$G$605,CReceber!$D1294,Abr!$L$5:$L$605,"Não Pago")</f>
        <v>0</v>
      </c>
      <c r="I1294" s="49">
        <f>SUMIFS(Mai!$J$5:$J$605,Mai!$V$5:$V$605,"Receita",Mai!$G$5:$G$605,CReceber!$D1294,Mai!$L$5:$L$605,"Não Pago")</f>
        <v>0</v>
      </c>
      <c r="J1294" s="49">
        <f>SUMIFS(Jun!$J$5:$J$605,Jun!$V$5:$V$605,"Receita",Jun!$G$5:$G$605,CReceber!$D1294,Jun!$L$5:$L$605,"Não Pago")</f>
        <v>0</v>
      </c>
      <c r="K1294" s="49">
        <f>SUMIFS(Jul!$J$5:$J$605,Jul!$V$5:$V$605,"Receita",Jul!$G$5:$G$605,CReceber!$D1294,Jul!$L$5:$L$605,"Não Pago")</f>
        <v>0</v>
      </c>
      <c r="L1294" s="49">
        <f>SUMIFS(Ago!$J$5:$J$596,Ago!$V$5:$V$596,"Receita",Ago!$G$5:$G$596,CReceber!$D1294,Ago!$L$5:$L$596,"Não Pago")</f>
        <v>0</v>
      </c>
      <c r="M1294" s="49">
        <f>SUMIFS(Set!$J$5:$J$605,Set!$V$5:$V$605,"Receita",Set!$G$5:$G$605,CReceber!$D1294,Set!$L$5:$L$605,"Não Pago")</f>
        <v>0</v>
      </c>
      <c r="N1294" s="49">
        <f>SUMIFS(Out!$J$5:$J$605,Out!$V$5:$V$605,"Receita",Out!$G$5:$G$605,CReceber!$D1294,Out!$L$5:$L$605,"Não Pago")</f>
        <v>0</v>
      </c>
      <c r="O1294" s="49">
        <f>SUMIFS(Nov!$J$5:$J$605,Nov!$V$5:$V$605,"Receita",Nov!$G$5:$G$605,CReceber!$D1294,Nov!$L$5:$L$605,"Não Pago")</f>
        <v>0</v>
      </c>
      <c r="P1294" s="49">
        <f>SUMIFS(Dez!$J$5:$J$605,Dez!$V$5:$V$605,"Receita",Dez!$G$5:$G$605,CReceber!$D1294,Dez!$L$5:$L$605,"Não Pago")</f>
        <v>0</v>
      </c>
      <c r="Q1294" s="46">
        <f t="shared" si="27"/>
        <v>0</v>
      </c>
    </row>
    <row r="1295" spans="3:17" ht="25.5" customHeight="1" thickTop="1" thickBot="1" x14ac:dyDescent="0.3">
      <c r="C1295" s="34">
        <f>'PC Receitas'!K164</f>
        <v>0</v>
      </c>
      <c r="D1295" s="35" t="e">
        <f>VLOOKUP(C1295,'PC Receitas'!$K$4:$L$105,2,FALSE)</f>
        <v>#N/A</v>
      </c>
      <c r="E1295" s="49">
        <f>SUMIFS(Jan!$J$5:$J$586,Jan!$V$5:$V$586,"Receita",Jan!$G$5:$G$586,CReceber!$D1295,Jan!$L$5:$L$586,"Não Pago")</f>
        <v>0</v>
      </c>
      <c r="F1295" s="49">
        <f>SUMIFS(Fev!$J$5:$J$605,Fev!$V$5:$V$605,"Receita",Fev!$G$5:$G$605,CReceber!$D1295,Fev!$L$5:$L$605,"Não Pago")</f>
        <v>0</v>
      </c>
      <c r="G1295" s="49">
        <f>SUMIFS(Mar!$J$5:$J$605,Mar!$V$5:$V$605,"Receita",Mar!$G$5:$G$605,CReceber!$D1291,Mar!$L$5:$L$605,"Não Pago")</f>
        <v>0</v>
      </c>
      <c r="H1295" s="49">
        <f>SUMIFS(Abr!$J$5:$J$605,Abr!$V$5:$V$605,"Receita",Abr!$G$5:$G$605,CReceber!$D1295,Abr!$L$5:$L$605,"Não Pago")</f>
        <v>0</v>
      </c>
      <c r="I1295" s="49">
        <f>SUMIFS(Mai!$J$5:$J$605,Mai!$V$5:$V$605,"Receita",Mai!$G$5:$G$605,CReceber!$D1295,Mai!$L$5:$L$605,"Não Pago")</f>
        <v>0</v>
      </c>
      <c r="J1295" s="49">
        <f>SUMIFS(Jun!$J$5:$J$605,Jun!$V$5:$V$605,"Receita",Jun!$G$5:$G$605,CReceber!$D1295,Jun!$L$5:$L$605,"Não Pago")</f>
        <v>0</v>
      </c>
      <c r="K1295" s="49">
        <f>SUMIFS(Jul!$J$5:$J$605,Jul!$V$5:$V$605,"Receita",Jul!$G$5:$G$605,CReceber!$D1295,Jul!$L$5:$L$605,"Não Pago")</f>
        <v>0</v>
      </c>
      <c r="L1295" s="49">
        <f>SUMIFS(Ago!$J$5:$J$596,Ago!$V$5:$V$596,"Receita",Ago!$G$5:$G$596,CReceber!$D1295,Ago!$L$5:$L$596,"Não Pago")</f>
        <v>0</v>
      </c>
      <c r="M1295" s="49">
        <f>SUMIFS(Set!$J$5:$J$605,Set!$V$5:$V$605,"Receita",Set!$G$5:$G$605,CReceber!$D1295,Set!$L$5:$L$605,"Não Pago")</f>
        <v>0</v>
      </c>
      <c r="N1295" s="49">
        <f>SUMIFS(Out!$J$5:$J$605,Out!$V$5:$V$605,"Receita",Out!$G$5:$G$605,CReceber!$D1295,Out!$L$5:$L$605,"Não Pago")</f>
        <v>0</v>
      </c>
      <c r="O1295" s="49">
        <f>SUMIFS(Nov!$J$5:$J$605,Nov!$V$5:$V$605,"Receita",Nov!$G$5:$G$605,CReceber!$D1295,Nov!$L$5:$L$605,"Não Pago")</f>
        <v>0</v>
      </c>
      <c r="P1295" s="49">
        <f>SUMIFS(Dez!$J$5:$J$605,Dez!$V$5:$V$605,"Receita",Dez!$G$5:$G$605,CReceber!$D1295,Dez!$L$5:$L$605,"Não Pago")</f>
        <v>0</v>
      </c>
      <c r="Q1295" s="46">
        <f t="shared" si="27"/>
        <v>0</v>
      </c>
    </row>
    <row r="1296" spans="3:17" ht="25.5" customHeight="1" thickTop="1" thickBot="1" x14ac:dyDescent="0.3">
      <c r="C1296" s="34">
        <f>'PC Receitas'!K165</f>
        <v>0</v>
      </c>
      <c r="D1296" s="35" t="e">
        <f>VLOOKUP(C1296,'PC Receitas'!$K$4:$L$105,2,FALSE)</f>
        <v>#N/A</v>
      </c>
      <c r="E1296" s="49">
        <f>SUMIFS(Jan!$J$5:$J$586,Jan!$V$5:$V$586,"Receita",Jan!$G$5:$G$586,CReceber!$D1296,Jan!$L$5:$L$586,"Não Pago")</f>
        <v>0</v>
      </c>
      <c r="F1296" s="49">
        <f>SUMIFS(Fev!$J$5:$J$605,Fev!$V$5:$V$605,"Receita",Fev!$G$5:$G$605,CReceber!$D1296,Fev!$L$5:$L$605,"Não Pago")</f>
        <v>0</v>
      </c>
      <c r="G1296" s="49">
        <f>SUMIFS(Mar!$J$5:$J$605,Mar!$V$5:$V$605,"Receita",Mar!$G$5:$G$605,CReceber!$D1292,Mar!$L$5:$L$605,"Não Pago")</f>
        <v>0</v>
      </c>
      <c r="H1296" s="49">
        <f>SUMIFS(Abr!$J$5:$J$605,Abr!$V$5:$V$605,"Receita",Abr!$G$5:$G$605,CReceber!$D1296,Abr!$L$5:$L$605,"Não Pago")</f>
        <v>0</v>
      </c>
      <c r="I1296" s="49">
        <f>SUMIFS(Mai!$J$5:$J$605,Mai!$V$5:$V$605,"Receita",Mai!$G$5:$G$605,CReceber!$D1296,Mai!$L$5:$L$605,"Não Pago")</f>
        <v>0</v>
      </c>
      <c r="J1296" s="49">
        <f>SUMIFS(Jun!$J$5:$J$605,Jun!$V$5:$V$605,"Receita",Jun!$G$5:$G$605,CReceber!$D1296,Jun!$L$5:$L$605,"Não Pago")</f>
        <v>0</v>
      </c>
      <c r="K1296" s="49">
        <f>SUMIFS(Jul!$J$5:$J$605,Jul!$V$5:$V$605,"Receita",Jul!$G$5:$G$605,CReceber!$D1296,Jul!$L$5:$L$605,"Não Pago")</f>
        <v>0</v>
      </c>
      <c r="L1296" s="49">
        <f>SUMIFS(Ago!$J$5:$J$596,Ago!$V$5:$V$596,"Receita",Ago!$G$5:$G$596,CReceber!$D1296,Ago!$L$5:$L$596,"Não Pago")</f>
        <v>0</v>
      </c>
      <c r="M1296" s="49">
        <f>SUMIFS(Set!$J$5:$J$605,Set!$V$5:$V$605,"Receita",Set!$G$5:$G$605,CReceber!$D1296,Set!$L$5:$L$605,"Não Pago")</f>
        <v>0</v>
      </c>
      <c r="N1296" s="49">
        <f>SUMIFS(Out!$J$5:$J$605,Out!$V$5:$V$605,"Receita",Out!$G$5:$G$605,CReceber!$D1296,Out!$L$5:$L$605,"Não Pago")</f>
        <v>0</v>
      </c>
      <c r="O1296" s="49">
        <f>SUMIFS(Nov!$J$5:$J$605,Nov!$V$5:$V$605,"Receita",Nov!$G$5:$G$605,CReceber!$D1296,Nov!$L$5:$L$605,"Não Pago")</f>
        <v>0</v>
      </c>
      <c r="P1296" s="49">
        <f>SUMIFS(Dez!$J$5:$J$605,Dez!$V$5:$V$605,"Receita",Dez!$G$5:$G$605,CReceber!$D1296,Dez!$L$5:$L$605,"Não Pago")</f>
        <v>0</v>
      </c>
      <c r="Q1296" s="46">
        <f t="shared" si="27"/>
        <v>0</v>
      </c>
    </row>
    <row r="1297" spans="3:17" ht="25.5" customHeight="1" thickTop="1" thickBot="1" x14ac:dyDescent="0.3">
      <c r="C1297" s="34">
        <f>'PC Receitas'!K166</f>
        <v>0</v>
      </c>
      <c r="D1297" s="35" t="e">
        <f>VLOOKUP(C1297,'PC Receitas'!$K$4:$L$105,2,FALSE)</f>
        <v>#N/A</v>
      </c>
      <c r="E1297" s="49">
        <f>SUMIFS(Jan!$J$5:$J$586,Jan!$V$5:$V$586,"Receita",Jan!$G$5:$G$586,CReceber!$D1297,Jan!$L$5:$L$586,"Não Pago")</f>
        <v>0</v>
      </c>
      <c r="F1297" s="49">
        <f>SUMIFS(Fev!$J$5:$J$605,Fev!$V$5:$V$605,"Receita",Fev!$G$5:$G$605,CReceber!$D1297,Fev!$L$5:$L$605,"Não Pago")</f>
        <v>0</v>
      </c>
      <c r="G1297" s="49">
        <f>SUMIFS(Mar!$J$5:$J$605,Mar!$V$5:$V$605,"Receita",Mar!$G$5:$G$605,CReceber!$D1293,Mar!$L$5:$L$605,"Não Pago")</f>
        <v>0</v>
      </c>
      <c r="H1297" s="49">
        <f>SUMIFS(Abr!$J$5:$J$605,Abr!$V$5:$V$605,"Receita",Abr!$G$5:$G$605,CReceber!$D1297,Abr!$L$5:$L$605,"Não Pago")</f>
        <v>0</v>
      </c>
      <c r="I1297" s="49">
        <f>SUMIFS(Mai!$J$5:$J$605,Mai!$V$5:$V$605,"Receita",Mai!$G$5:$G$605,CReceber!$D1297,Mai!$L$5:$L$605,"Não Pago")</f>
        <v>0</v>
      </c>
      <c r="J1297" s="49">
        <f>SUMIFS(Jun!$J$5:$J$605,Jun!$V$5:$V$605,"Receita",Jun!$G$5:$G$605,CReceber!$D1297,Jun!$L$5:$L$605,"Não Pago")</f>
        <v>0</v>
      </c>
      <c r="K1297" s="49">
        <f>SUMIFS(Jul!$J$5:$J$605,Jul!$V$5:$V$605,"Receita",Jul!$G$5:$G$605,CReceber!$D1297,Jul!$L$5:$L$605,"Não Pago")</f>
        <v>0</v>
      </c>
      <c r="L1297" s="49">
        <f>SUMIFS(Ago!$J$5:$J$596,Ago!$V$5:$V$596,"Receita",Ago!$G$5:$G$596,CReceber!$D1297,Ago!$L$5:$L$596,"Não Pago")</f>
        <v>0</v>
      </c>
      <c r="M1297" s="49">
        <f>SUMIFS(Set!$J$5:$J$605,Set!$V$5:$V$605,"Receita",Set!$G$5:$G$605,CReceber!$D1297,Set!$L$5:$L$605,"Não Pago")</f>
        <v>0</v>
      </c>
      <c r="N1297" s="49">
        <f>SUMIFS(Out!$J$5:$J$605,Out!$V$5:$V$605,"Receita",Out!$G$5:$G$605,CReceber!$D1297,Out!$L$5:$L$605,"Não Pago")</f>
        <v>0</v>
      </c>
      <c r="O1297" s="49">
        <f>SUMIFS(Nov!$J$5:$J$605,Nov!$V$5:$V$605,"Receita",Nov!$G$5:$G$605,CReceber!$D1297,Nov!$L$5:$L$605,"Não Pago")</f>
        <v>0</v>
      </c>
      <c r="P1297" s="49">
        <f>SUMIFS(Dez!$J$5:$J$605,Dez!$V$5:$V$605,"Receita",Dez!$G$5:$G$605,CReceber!$D1297,Dez!$L$5:$L$605,"Não Pago")</f>
        <v>0</v>
      </c>
      <c r="Q1297" s="46">
        <f t="shared" si="27"/>
        <v>0</v>
      </c>
    </row>
    <row r="1298" spans="3:17" ht="25.5" customHeight="1" thickTop="1" thickBot="1" x14ac:dyDescent="0.3">
      <c r="C1298" s="34">
        <f>'PC Receitas'!K167</f>
        <v>0</v>
      </c>
      <c r="D1298" s="35" t="e">
        <f>VLOOKUP(C1298,'PC Receitas'!$K$4:$L$105,2,FALSE)</f>
        <v>#N/A</v>
      </c>
      <c r="E1298" s="49">
        <f>SUMIFS(Jan!$J$5:$J$586,Jan!$V$5:$V$586,"Receita",Jan!$G$5:$G$586,CReceber!$D1298,Jan!$L$5:$L$586,"Não Pago")</f>
        <v>0</v>
      </c>
      <c r="F1298" s="49">
        <f>SUMIFS(Fev!$J$5:$J$605,Fev!$V$5:$V$605,"Receita",Fev!$G$5:$G$605,CReceber!$D1298,Fev!$L$5:$L$605,"Não Pago")</f>
        <v>0</v>
      </c>
      <c r="G1298" s="49">
        <f>SUMIFS(Mar!$J$5:$J$605,Mar!$V$5:$V$605,"Receita",Mar!$G$5:$G$605,CReceber!$D1294,Mar!$L$5:$L$605,"Não Pago")</f>
        <v>0</v>
      </c>
      <c r="H1298" s="49">
        <f>SUMIFS(Abr!$J$5:$J$605,Abr!$V$5:$V$605,"Receita",Abr!$G$5:$G$605,CReceber!$D1298,Abr!$L$5:$L$605,"Não Pago")</f>
        <v>0</v>
      </c>
      <c r="I1298" s="49">
        <f>SUMIFS(Mai!$J$5:$J$605,Mai!$V$5:$V$605,"Receita",Mai!$G$5:$G$605,CReceber!$D1298,Mai!$L$5:$L$605,"Não Pago")</f>
        <v>0</v>
      </c>
      <c r="J1298" s="49">
        <f>SUMIFS(Jun!$J$5:$J$605,Jun!$V$5:$V$605,"Receita",Jun!$G$5:$G$605,CReceber!$D1298,Jun!$L$5:$L$605,"Não Pago")</f>
        <v>0</v>
      </c>
      <c r="K1298" s="49">
        <f>SUMIFS(Jul!$J$5:$J$605,Jul!$V$5:$V$605,"Receita",Jul!$G$5:$G$605,CReceber!$D1298,Jul!$L$5:$L$605,"Não Pago")</f>
        <v>0</v>
      </c>
      <c r="L1298" s="49">
        <f>SUMIFS(Ago!$J$5:$J$596,Ago!$V$5:$V$596,"Receita",Ago!$G$5:$G$596,CReceber!$D1298,Ago!$L$5:$L$596,"Não Pago")</f>
        <v>0</v>
      </c>
      <c r="M1298" s="49">
        <f>SUMIFS(Set!$J$5:$J$605,Set!$V$5:$V$605,"Receita",Set!$G$5:$G$605,CReceber!$D1298,Set!$L$5:$L$605,"Não Pago")</f>
        <v>0</v>
      </c>
      <c r="N1298" s="49">
        <f>SUMIFS(Out!$J$5:$J$605,Out!$V$5:$V$605,"Receita",Out!$G$5:$G$605,CReceber!$D1298,Out!$L$5:$L$605,"Não Pago")</f>
        <v>0</v>
      </c>
      <c r="O1298" s="49">
        <f>SUMIFS(Nov!$J$5:$J$605,Nov!$V$5:$V$605,"Receita",Nov!$G$5:$G$605,CReceber!$D1298,Nov!$L$5:$L$605,"Não Pago")</f>
        <v>0</v>
      </c>
      <c r="P1298" s="49">
        <f>SUMIFS(Dez!$J$5:$J$605,Dez!$V$5:$V$605,"Receita",Dez!$G$5:$G$605,CReceber!$D1298,Dez!$L$5:$L$605,"Não Pago")</f>
        <v>0</v>
      </c>
      <c r="Q1298" s="46">
        <f t="shared" si="27"/>
        <v>0</v>
      </c>
    </row>
    <row r="1299" spans="3:17" ht="25.5" customHeight="1" thickTop="1" thickBot="1" x14ac:dyDescent="0.3">
      <c r="C1299" s="34">
        <f>'PC Receitas'!K168</f>
        <v>0</v>
      </c>
      <c r="D1299" s="35" t="e">
        <f>VLOOKUP(C1299,'PC Receitas'!$K$4:$L$105,2,FALSE)</f>
        <v>#N/A</v>
      </c>
      <c r="E1299" s="49">
        <f>SUMIFS(Jan!$J$5:$J$586,Jan!$V$5:$V$586,"Receita",Jan!$G$5:$G$586,CReceber!$D1299,Jan!$L$5:$L$586,"Não Pago")</f>
        <v>0</v>
      </c>
      <c r="F1299" s="49">
        <f>SUMIFS(Fev!$J$5:$J$605,Fev!$V$5:$V$605,"Receita",Fev!$G$5:$G$605,CReceber!$D1299,Fev!$L$5:$L$605,"Não Pago")</f>
        <v>0</v>
      </c>
      <c r="G1299" s="49">
        <f>SUMIFS(Mar!$J$5:$J$605,Mar!$V$5:$V$605,"Receita",Mar!$G$5:$G$605,CReceber!$D1295,Mar!$L$5:$L$605,"Não Pago")</f>
        <v>0</v>
      </c>
      <c r="H1299" s="49">
        <f>SUMIFS(Abr!$J$5:$J$605,Abr!$V$5:$V$605,"Receita",Abr!$G$5:$G$605,CReceber!$D1299,Abr!$L$5:$L$605,"Não Pago")</f>
        <v>0</v>
      </c>
      <c r="I1299" s="49">
        <f>SUMIFS(Mai!$J$5:$J$605,Mai!$V$5:$V$605,"Receita",Mai!$G$5:$G$605,CReceber!$D1299,Mai!$L$5:$L$605,"Não Pago")</f>
        <v>0</v>
      </c>
      <c r="J1299" s="49">
        <f>SUMIFS(Jun!$J$5:$J$605,Jun!$V$5:$V$605,"Receita",Jun!$G$5:$G$605,CReceber!$D1299,Jun!$L$5:$L$605,"Não Pago")</f>
        <v>0</v>
      </c>
      <c r="K1299" s="49">
        <f>SUMIFS(Jul!$J$5:$J$605,Jul!$V$5:$V$605,"Receita",Jul!$G$5:$G$605,CReceber!$D1299,Jul!$L$5:$L$605,"Não Pago")</f>
        <v>0</v>
      </c>
      <c r="L1299" s="49">
        <f>SUMIFS(Ago!$J$5:$J$596,Ago!$V$5:$V$596,"Receita",Ago!$G$5:$G$596,CReceber!$D1299,Ago!$L$5:$L$596,"Não Pago")</f>
        <v>0</v>
      </c>
      <c r="M1299" s="49">
        <f>SUMIFS(Set!$J$5:$J$605,Set!$V$5:$V$605,"Receita",Set!$G$5:$G$605,CReceber!$D1299,Set!$L$5:$L$605,"Não Pago")</f>
        <v>0</v>
      </c>
      <c r="N1299" s="49">
        <f>SUMIFS(Out!$J$5:$J$605,Out!$V$5:$V$605,"Receita",Out!$G$5:$G$605,CReceber!$D1299,Out!$L$5:$L$605,"Não Pago")</f>
        <v>0</v>
      </c>
      <c r="O1299" s="49">
        <f>SUMIFS(Nov!$J$5:$J$605,Nov!$V$5:$V$605,"Receita",Nov!$G$5:$G$605,CReceber!$D1299,Nov!$L$5:$L$605,"Não Pago")</f>
        <v>0</v>
      </c>
      <c r="P1299" s="49">
        <f>SUMIFS(Dez!$J$5:$J$605,Dez!$V$5:$V$605,"Receita",Dez!$G$5:$G$605,CReceber!$D1299,Dez!$L$5:$L$605,"Não Pago")</f>
        <v>0</v>
      </c>
      <c r="Q1299" s="46">
        <f t="shared" si="27"/>
        <v>0</v>
      </c>
    </row>
    <row r="1300" spans="3:17" ht="25.5" customHeight="1" thickTop="1" thickBot="1" x14ac:dyDescent="0.3">
      <c r="C1300" s="34">
        <f>'PC Receitas'!K169</f>
        <v>0</v>
      </c>
      <c r="D1300" s="35" t="e">
        <f>VLOOKUP(C1300,'PC Receitas'!$K$4:$L$105,2,FALSE)</f>
        <v>#N/A</v>
      </c>
      <c r="E1300" s="49">
        <f>SUMIFS(Jan!$J$5:$J$586,Jan!$V$5:$V$586,"Receita",Jan!$G$5:$G$586,CReceber!$D1300,Jan!$L$5:$L$586,"Não Pago")</f>
        <v>0</v>
      </c>
      <c r="F1300" s="49">
        <f>SUMIFS(Fev!$J$5:$J$605,Fev!$V$5:$V$605,"Receita",Fev!$G$5:$G$605,CReceber!$D1300,Fev!$L$5:$L$605,"Não Pago")</f>
        <v>0</v>
      </c>
      <c r="G1300" s="49">
        <f>SUMIFS(Mar!$J$5:$J$605,Mar!$V$5:$V$605,"Receita",Mar!$G$5:$G$605,CReceber!$D1296,Mar!$L$5:$L$605,"Não Pago")</f>
        <v>0</v>
      </c>
      <c r="H1300" s="49">
        <f>SUMIFS(Abr!$J$5:$J$605,Abr!$V$5:$V$605,"Receita",Abr!$G$5:$G$605,CReceber!$D1300,Abr!$L$5:$L$605,"Não Pago")</f>
        <v>0</v>
      </c>
      <c r="I1300" s="49">
        <f>SUMIFS(Mai!$J$5:$J$605,Mai!$V$5:$V$605,"Receita",Mai!$G$5:$G$605,CReceber!$D1300,Mai!$L$5:$L$605,"Não Pago")</f>
        <v>0</v>
      </c>
      <c r="J1300" s="49">
        <f>SUMIFS(Jun!$J$5:$J$605,Jun!$V$5:$V$605,"Receita",Jun!$G$5:$G$605,CReceber!$D1300,Jun!$L$5:$L$605,"Não Pago")</f>
        <v>0</v>
      </c>
      <c r="K1300" s="49">
        <f>SUMIFS(Jul!$J$5:$J$605,Jul!$V$5:$V$605,"Receita",Jul!$G$5:$G$605,CReceber!$D1300,Jul!$L$5:$L$605,"Não Pago")</f>
        <v>0</v>
      </c>
      <c r="L1300" s="49">
        <f>SUMIFS(Ago!$J$5:$J$596,Ago!$V$5:$V$596,"Receita",Ago!$G$5:$G$596,CReceber!$D1300,Ago!$L$5:$L$596,"Não Pago")</f>
        <v>0</v>
      </c>
      <c r="M1300" s="49">
        <f>SUMIFS(Set!$J$5:$J$605,Set!$V$5:$V$605,"Receita",Set!$G$5:$G$605,CReceber!$D1300,Set!$L$5:$L$605,"Não Pago")</f>
        <v>0</v>
      </c>
      <c r="N1300" s="49">
        <f>SUMIFS(Out!$J$5:$J$605,Out!$V$5:$V$605,"Receita",Out!$G$5:$G$605,CReceber!$D1300,Out!$L$5:$L$605,"Não Pago")</f>
        <v>0</v>
      </c>
      <c r="O1300" s="49">
        <f>SUMIFS(Nov!$J$5:$J$605,Nov!$V$5:$V$605,"Receita",Nov!$G$5:$G$605,CReceber!$D1300,Nov!$L$5:$L$605,"Não Pago")</f>
        <v>0</v>
      </c>
      <c r="P1300" s="49">
        <f>SUMIFS(Dez!$J$5:$J$605,Dez!$V$5:$V$605,"Receita",Dez!$G$5:$G$605,CReceber!$D1300,Dez!$L$5:$L$605,"Não Pago")</f>
        <v>0</v>
      </c>
      <c r="Q1300" s="46">
        <f t="shared" si="27"/>
        <v>0</v>
      </c>
    </row>
    <row r="1301" spans="3:17" ht="25.5" customHeight="1" thickTop="1" thickBot="1" x14ac:dyDescent="0.3">
      <c r="C1301" s="34">
        <f>'PC Receitas'!K170</f>
        <v>0</v>
      </c>
      <c r="D1301" s="35" t="e">
        <f>VLOOKUP(C1301,'PC Receitas'!$K$4:$L$105,2,FALSE)</f>
        <v>#N/A</v>
      </c>
      <c r="E1301" s="49">
        <f>SUMIFS(Jan!$J$5:$J$586,Jan!$V$5:$V$586,"Receita",Jan!$G$5:$G$586,CReceber!$D1301,Jan!$L$5:$L$586,"Não Pago")</f>
        <v>0</v>
      </c>
      <c r="F1301" s="49">
        <f>SUMIFS(Fev!$J$5:$J$605,Fev!$V$5:$V$605,"Receita",Fev!$G$5:$G$605,CReceber!$D1301,Fev!$L$5:$L$605,"Não Pago")</f>
        <v>0</v>
      </c>
      <c r="G1301" s="49">
        <f>SUMIFS(Mar!$J$5:$J$605,Mar!$V$5:$V$605,"Receita",Mar!$G$5:$G$605,CReceber!$D1297,Mar!$L$5:$L$605,"Não Pago")</f>
        <v>0</v>
      </c>
      <c r="H1301" s="49">
        <f>SUMIFS(Abr!$J$5:$J$605,Abr!$V$5:$V$605,"Receita",Abr!$G$5:$G$605,CReceber!$D1301,Abr!$L$5:$L$605,"Não Pago")</f>
        <v>0</v>
      </c>
      <c r="I1301" s="49">
        <f>SUMIFS(Mai!$J$5:$J$605,Mai!$V$5:$V$605,"Receita",Mai!$G$5:$G$605,CReceber!$D1301,Mai!$L$5:$L$605,"Não Pago")</f>
        <v>0</v>
      </c>
      <c r="J1301" s="49">
        <f>SUMIFS(Jun!$J$5:$J$605,Jun!$V$5:$V$605,"Receita",Jun!$G$5:$G$605,CReceber!$D1301,Jun!$L$5:$L$605,"Não Pago")</f>
        <v>0</v>
      </c>
      <c r="K1301" s="49">
        <f>SUMIFS(Jul!$J$5:$J$605,Jul!$V$5:$V$605,"Receita",Jul!$G$5:$G$605,CReceber!$D1301,Jul!$L$5:$L$605,"Não Pago")</f>
        <v>0</v>
      </c>
      <c r="L1301" s="49">
        <f>SUMIFS(Ago!$J$5:$J$596,Ago!$V$5:$V$596,"Receita",Ago!$G$5:$G$596,CReceber!$D1301,Ago!$L$5:$L$596,"Não Pago")</f>
        <v>0</v>
      </c>
      <c r="M1301" s="49">
        <f>SUMIFS(Set!$J$5:$J$605,Set!$V$5:$V$605,"Receita",Set!$G$5:$G$605,CReceber!$D1301,Set!$L$5:$L$605,"Não Pago")</f>
        <v>0</v>
      </c>
      <c r="N1301" s="49">
        <f>SUMIFS(Out!$J$5:$J$605,Out!$V$5:$V$605,"Receita",Out!$G$5:$G$605,CReceber!$D1301,Out!$L$5:$L$605,"Não Pago")</f>
        <v>0</v>
      </c>
      <c r="O1301" s="49">
        <f>SUMIFS(Nov!$J$5:$J$605,Nov!$V$5:$V$605,"Receita",Nov!$G$5:$G$605,CReceber!$D1301,Nov!$L$5:$L$605,"Não Pago")</f>
        <v>0</v>
      </c>
      <c r="P1301" s="49">
        <f>SUMIFS(Dez!$J$5:$J$605,Dez!$V$5:$V$605,"Receita",Dez!$G$5:$G$605,CReceber!$D1301,Dez!$L$5:$L$605,"Não Pago")</f>
        <v>0</v>
      </c>
      <c r="Q1301" s="46">
        <f t="shared" si="27"/>
        <v>0</v>
      </c>
    </row>
    <row r="1302" spans="3:17" ht="25.5" customHeight="1" thickTop="1" thickBot="1" x14ac:dyDescent="0.3">
      <c r="C1302" s="34">
        <f>'PC Receitas'!K171</f>
        <v>0</v>
      </c>
      <c r="D1302" s="35" t="e">
        <f>VLOOKUP(C1302,'PC Receitas'!$K$4:$L$105,2,FALSE)</f>
        <v>#N/A</v>
      </c>
      <c r="E1302" s="49">
        <f>SUMIFS(Jan!$J$5:$J$586,Jan!$V$5:$V$586,"Receita",Jan!$G$5:$G$586,CReceber!$D1302,Jan!$L$5:$L$586,"Não Pago")</f>
        <v>0</v>
      </c>
      <c r="F1302" s="49">
        <f>SUMIFS(Fev!$J$5:$J$605,Fev!$V$5:$V$605,"Receita",Fev!$G$5:$G$605,CReceber!$D1302,Fev!$L$5:$L$605,"Não Pago")</f>
        <v>0</v>
      </c>
      <c r="G1302" s="49">
        <f>SUMIFS(Mar!$J$5:$J$605,Mar!$V$5:$V$605,"Receita",Mar!$G$5:$G$605,CReceber!$D1298,Mar!$L$5:$L$605,"Não Pago")</f>
        <v>0</v>
      </c>
      <c r="H1302" s="49">
        <f>SUMIFS(Abr!$J$5:$J$605,Abr!$V$5:$V$605,"Receita",Abr!$G$5:$G$605,CReceber!$D1302,Abr!$L$5:$L$605,"Não Pago")</f>
        <v>0</v>
      </c>
      <c r="I1302" s="49">
        <f>SUMIFS(Mai!$J$5:$J$605,Mai!$V$5:$V$605,"Receita",Mai!$G$5:$G$605,CReceber!$D1302,Mai!$L$5:$L$605,"Não Pago")</f>
        <v>0</v>
      </c>
      <c r="J1302" s="49">
        <f>SUMIFS(Jun!$J$5:$J$605,Jun!$V$5:$V$605,"Receita",Jun!$G$5:$G$605,CReceber!$D1302,Jun!$L$5:$L$605,"Não Pago")</f>
        <v>0</v>
      </c>
      <c r="K1302" s="49">
        <f>SUMIFS(Jul!$J$5:$J$605,Jul!$V$5:$V$605,"Receita",Jul!$G$5:$G$605,CReceber!$D1302,Jul!$L$5:$L$605,"Não Pago")</f>
        <v>0</v>
      </c>
      <c r="L1302" s="49">
        <f>SUMIFS(Ago!$J$5:$J$596,Ago!$V$5:$V$596,"Receita",Ago!$G$5:$G$596,CReceber!$D1302,Ago!$L$5:$L$596,"Não Pago")</f>
        <v>0</v>
      </c>
      <c r="M1302" s="49">
        <f>SUMIFS(Set!$J$5:$J$605,Set!$V$5:$V$605,"Receita",Set!$G$5:$G$605,CReceber!$D1302,Set!$L$5:$L$605,"Não Pago")</f>
        <v>0</v>
      </c>
      <c r="N1302" s="49">
        <f>SUMIFS(Out!$J$5:$J$605,Out!$V$5:$V$605,"Receita",Out!$G$5:$G$605,CReceber!$D1302,Out!$L$5:$L$605,"Não Pago")</f>
        <v>0</v>
      </c>
      <c r="O1302" s="49">
        <f>SUMIFS(Nov!$J$5:$J$605,Nov!$V$5:$V$605,"Receita",Nov!$G$5:$G$605,CReceber!$D1302,Nov!$L$5:$L$605,"Não Pago")</f>
        <v>0</v>
      </c>
      <c r="P1302" s="49">
        <f>SUMIFS(Dez!$J$5:$J$605,Dez!$V$5:$V$605,"Receita",Dez!$G$5:$G$605,CReceber!$D1302,Dez!$L$5:$L$605,"Não Pago")</f>
        <v>0</v>
      </c>
      <c r="Q1302" s="46">
        <f t="shared" ref="Q1302:Q1335" si="28">SUM(E1302:P1302)</f>
        <v>0</v>
      </c>
    </row>
    <row r="1303" spans="3:17" ht="25.5" customHeight="1" thickTop="1" thickBot="1" x14ac:dyDescent="0.3">
      <c r="C1303" s="34">
        <f>'PC Receitas'!K172</f>
        <v>0</v>
      </c>
      <c r="D1303" s="35" t="e">
        <f>VLOOKUP(C1303,'PC Receitas'!$K$4:$L$105,2,FALSE)</f>
        <v>#N/A</v>
      </c>
      <c r="E1303" s="49">
        <f>SUMIFS(Jan!$J$5:$J$586,Jan!$V$5:$V$586,"Receita",Jan!$G$5:$G$586,CReceber!$D1303,Jan!$L$5:$L$586,"Não Pago")</f>
        <v>0</v>
      </c>
      <c r="F1303" s="49">
        <f>SUMIFS(Fev!$J$5:$J$605,Fev!$V$5:$V$605,"Receita",Fev!$G$5:$G$605,CReceber!$D1303,Fev!$L$5:$L$605,"Não Pago")</f>
        <v>0</v>
      </c>
      <c r="G1303" s="49">
        <f>SUMIFS(Mar!$J$5:$J$605,Mar!$V$5:$V$605,"Receita",Mar!$G$5:$G$605,CReceber!$D1299,Mar!$L$5:$L$605,"Não Pago")</f>
        <v>0</v>
      </c>
      <c r="H1303" s="49">
        <f>SUMIFS(Abr!$J$5:$J$605,Abr!$V$5:$V$605,"Receita",Abr!$G$5:$G$605,CReceber!$D1303,Abr!$L$5:$L$605,"Não Pago")</f>
        <v>0</v>
      </c>
      <c r="I1303" s="49">
        <f>SUMIFS(Mai!$J$5:$J$605,Mai!$V$5:$V$605,"Receita",Mai!$G$5:$G$605,CReceber!$D1303,Mai!$L$5:$L$605,"Não Pago")</f>
        <v>0</v>
      </c>
      <c r="J1303" s="49">
        <f>SUMIFS(Jun!$J$5:$J$605,Jun!$V$5:$V$605,"Receita",Jun!$G$5:$G$605,CReceber!$D1303,Jun!$L$5:$L$605,"Não Pago")</f>
        <v>0</v>
      </c>
      <c r="K1303" s="49">
        <f>SUMIFS(Jul!$J$5:$J$605,Jul!$V$5:$V$605,"Receita",Jul!$G$5:$G$605,CReceber!$D1303,Jul!$L$5:$L$605,"Não Pago")</f>
        <v>0</v>
      </c>
      <c r="L1303" s="49">
        <f>SUMIFS(Ago!$J$5:$J$596,Ago!$V$5:$V$596,"Receita",Ago!$G$5:$G$596,CReceber!$D1303,Ago!$L$5:$L$596,"Não Pago")</f>
        <v>0</v>
      </c>
      <c r="M1303" s="49">
        <f>SUMIFS(Set!$J$5:$J$605,Set!$V$5:$V$605,"Receita",Set!$G$5:$G$605,CReceber!$D1303,Set!$L$5:$L$605,"Não Pago")</f>
        <v>0</v>
      </c>
      <c r="N1303" s="49">
        <f>SUMIFS(Out!$J$5:$J$605,Out!$V$5:$V$605,"Receita",Out!$G$5:$G$605,CReceber!$D1303,Out!$L$5:$L$605,"Não Pago")</f>
        <v>0</v>
      </c>
      <c r="O1303" s="49">
        <f>SUMIFS(Nov!$J$5:$J$605,Nov!$V$5:$V$605,"Receita",Nov!$G$5:$G$605,CReceber!$D1303,Nov!$L$5:$L$605,"Não Pago")</f>
        <v>0</v>
      </c>
      <c r="P1303" s="49">
        <f>SUMIFS(Dez!$J$5:$J$605,Dez!$V$5:$V$605,"Receita",Dez!$G$5:$G$605,CReceber!$D1303,Dez!$L$5:$L$605,"Não Pago")</f>
        <v>0</v>
      </c>
      <c r="Q1303" s="46">
        <f t="shared" si="28"/>
        <v>0</v>
      </c>
    </row>
    <row r="1304" spans="3:17" ht="25.5" customHeight="1" thickTop="1" thickBot="1" x14ac:dyDescent="0.3">
      <c r="C1304" s="34">
        <f>'PC Receitas'!K173</f>
        <v>0</v>
      </c>
      <c r="D1304" s="35" t="e">
        <f>VLOOKUP(C1304,'PC Receitas'!$K$4:$L$105,2,FALSE)</f>
        <v>#N/A</v>
      </c>
      <c r="E1304" s="49">
        <f>SUMIFS(Jan!$J$5:$J$586,Jan!$V$5:$V$586,"Receita",Jan!$G$5:$G$586,CReceber!$D1304,Jan!$L$5:$L$586,"Não Pago")</f>
        <v>0</v>
      </c>
      <c r="F1304" s="49">
        <f>SUMIFS(Fev!$J$5:$J$605,Fev!$V$5:$V$605,"Receita",Fev!$G$5:$G$605,CReceber!$D1304,Fev!$L$5:$L$605,"Não Pago")</f>
        <v>0</v>
      </c>
      <c r="G1304" s="49">
        <f>SUMIFS(Mar!$J$5:$J$605,Mar!$V$5:$V$605,"Receita",Mar!$G$5:$G$605,CReceber!$D1300,Mar!$L$5:$L$605,"Não Pago")</f>
        <v>0</v>
      </c>
      <c r="H1304" s="49">
        <f>SUMIFS(Abr!$J$5:$J$605,Abr!$V$5:$V$605,"Receita",Abr!$G$5:$G$605,CReceber!$D1304,Abr!$L$5:$L$605,"Não Pago")</f>
        <v>0</v>
      </c>
      <c r="I1304" s="49">
        <f>SUMIFS(Mai!$J$5:$J$605,Mai!$V$5:$V$605,"Receita",Mai!$G$5:$G$605,CReceber!$D1304,Mai!$L$5:$L$605,"Não Pago")</f>
        <v>0</v>
      </c>
      <c r="J1304" s="49">
        <f>SUMIFS(Jun!$J$5:$J$605,Jun!$V$5:$V$605,"Receita",Jun!$G$5:$G$605,CReceber!$D1304,Jun!$L$5:$L$605,"Não Pago")</f>
        <v>0</v>
      </c>
      <c r="K1304" s="49">
        <f>SUMIFS(Jul!$J$5:$J$605,Jul!$V$5:$V$605,"Receita",Jul!$G$5:$G$605,CReceber!$D1304,Jul!$L$5:$L$605,"Não Pago")</f>
        <v>0</v>
      </c>
      <c r="L1304" s="49">
        <f>SUMIFS(Ago!$J$5:$J$596,Ago!$V$5:$V$596,"Receita",Ago!$G$5:$G$596,CReceber!$D1304,Ago!$L$5:$L$596,"Não Pago")</f>
        <v>0</v>
      </c>
      <c r="M1304" s="49">
        <f>SUMIFS(Set!$J$5:$J$605,Set!$V$5:$V$605,"Receita",Set!$G$5:$G$605,CReceber!$D1304,Set!$L$5:$L$605,"Não Pago")</f>
        <v>0</v>
      </c>
      <c r="N1304" s="49">
        <f>SUMIFS(Out!$J$5:$J$605,Out!$V$5:$V$605,"Receita",Out!$G$5:$G$605,CReceber!$D1304,Out!$L$5:$L$605,"Não Pago")</f>
        <v>0</v>
      </c>
      <c r="O1304" s="49">
        <f>SUMIFS(Nov!$J$5:$J$605,Nov!$V$5:$V$605,"Receita",Nov!$G$5:$G$605,CReceber!$D1304,Nov!$L$5:$L$605,"Não Pago")</f>
        <v>0</v>
      </c>
      <c r="P1304" s="49">
        <f>SUMIFS(Dez!$J$5:$J$605,Dez!$V$5:$V$605,"Receita",Dez!$G$5:$G$605,CReceber!$D1304,Dez!$L$5:$L$605,"Não Pago")</f>
        <v>0</v>
      </c>
      <c r="Q1304" s="46">
        <f t="shared" si="28"/>
        <v>0</v>
      </c>
    </row>
    <row r="1305" spans="3:17" ht="25.5" customHeight="1" thickTop="1" thickBot="1" x14ac:dyDescent="0.3">
      <c r="C1305" s="34">
        <f>'PC Receitas'!K174</f>
        <v>0</v>
      </c>
      <c r="D1305" s="35" t="e">
        <f>VLOOKUP(C1305,'PC Receitas'!$K$4:$L$105,2,FALSE)</f>
        <v>#N/A</v>
      </c>
      <c r="E1305" s="49">
        <f>SUMIFS(Jan!$J$5:$J$586,Jan!$V$5:$V$586,"Receita",Jan!$G$5:$G$586,CReceber!$D1305,Jan!$L$5:$L$586,"Não Pago")</f>
        <v>0</v>
      </c>
      <c r="F1305" s="49">
        <f>SUMIFS(Fev!$J$5:$J$605,Fev!$V$5:$V$605,"Receita",Fev!$G$5:$G$605,CReceber!$D1305,Fev!$L$5:$L$605,"Não Pago")</f>
        <v>0</v>
      </c>
      <c r="G1305" s="49">
        <f>SUMIFS(Mar!$J$5:$J$605,Mar!$V$5:$V$605,"Receita",Mar!$G$5:$G$605,CReceber!$D1301,Mar!$L$5:$L$605,"Não Pago")</f>
        <v>0</v>
      </c>
      <c r="H1305" s="49">
        <f>SUMIFS(Abr!$J$5:$J$605,Abr!$V$5:$V$605,"Receita",Abr!$G$5:$G$605,CReceber!$D1305,Abr!$L$5:$L$605,"Não Pago")</f>
        <v>0</v>
      </c>
      <c r="I1305" s="49">
        <f>SUMIFS(Mai!$J$5:$J$605,Mai!$V$5:$V$605,"Receita",Mai!$G$5:$G$605,CReceber!$D1305,Mai!$L$5:$L$605,"Não Pago")</f>
        <v>0</v>
      </c>
      <c r="J1305" s="49">
        <f>SUMIFS(Jun!$J$5:$J$605,Jun!$V$5:$V$605,"Receita",Jun!$G$5:$G$605,CReceber!$D1305,Jun!$L$5:$L$605,"Não Pago")</f>
        <v>0</v>
      </c>
      <c r="K1305" s="49">
        <f>SUMIFS(Jul!$J$5:$J$605,Jul!$V$5:$V$605,"Receita",Jul!$G$5:$G$605,CReceber!$D1305,Jul!$L$5:$L$605,"Não Pago")</f>
        <v>0</v>
      </c>
      <c r="L1305" s="49">
        <f>SUMIFS(Ago!$J$5:$J$596,Ago!$V$5:$V$596,"Receita",Ago!$G$5:$G$596,CReceber!$D1305,Ago!$L$5:$L$596,"Não Pago")</f>
        <v>0</v>
      </c>
      <c r="M1305" s="49">
        <f>SUMIFS(Set!$J$5:$J$605,Set!$V$5:$V$605,"Receita",Set!$G$5:$G$605,CReceber!$D1305,Set!$L$5:$L$605,"Não Pago")</f>
        <v>0</v>
      </c>
      <c r="N1305" s="49">
        <f>SUMIFS(Out!$J$5:$J$605,Out!$V$5:$V$605,"Receita",Out!$G$5:$G$605,CReceber!$D1305,Out!$L$5:$L$605,"Não Pago")</f>
        <v>0</v>
      </c>
      <c r="O1305" s="49">
        <f>SUMIFS(Nov!$J$5:$J$605,Nov!$V$5:$V$605,"Receita",Nov!$G$5:$G$605,CReceber!$D1305,Nov!$L$5:$L$605,"Não Pago")</f>
        <v>0</v>
      </c>
      <c r="P1305" s="49">
        <f>SUMIFS(Dez!$J$5:$J$605,Dez!$V$5:$V$605,"Receita",Dez!$G$5:$G$605,CReceber!$D1305,Dez!$L$5:$L$605,"Não Pago")</f>
        <v>0</v>
      </c>
      <c r="Q1305" s="46">
        <f t="shared" si="28"/>
        <v>0</v>
      </c>
    </row>
    <row r="1306" spans="3:17" ht="25.5" customHeight="1" thickTop="1" thickBot="1" x14ac:dyDescent="0.3">
      <c r="C1306" s="34">
        <f>'PC Receitas'!K175</f>
        <v>0</v>
      </c>
      <c r="D1306" s="35" t="e">
        <f>VLOOKUP(C1306,'PC Receitas'!$K$4:$L$105,2,FALSE)</f>
        <v>#N/A</v>
      </c>
      <c r="E1306" s="49">
        <f>SUMIFS(Jan!$J$5:$J$586,Jan!$V$5:$V$586,"Receita",Jan!$G$5:$G$586,CReceber!$D1306,Jan!$L$5:$L$586,"Não Pago")</f>
        <v>0</v>
      </c>
      <c r="F1306" s="49">
        <f>SUMIFS(Fev!$J$5:$J$605,Fev!$V$5:$V$605,"Receita",Fev!$G$5:$G$605,CReceber!$D1306,Fev!$L$5:$L$605,"Não Pago")</f>
        <v>0</v>
      </c>
      <c r="G1306" s="49">
        <f>SUMIFS(Mar!$J$5:$J$605,Mar!$V$5:$V$605,"Receita",Mar!$G$5:$G$605,CReceber!$D1302,Mar!$L$5:$L$605,"Não Pago")</f>
        <v>0</v>
      </c>
      <c r="H1306" s="49">
        <f>SUMIFS(Abr!$J$5:$J$605,Abr!$V$5:$V$605,"Receita",Abr!$G$5:$G$605,CReceber!$D1306,Abr!$L$5:$L$605,"Não Pago")</f>
        <v>0</v>
      </c>
      <c r="I1306" s="49">
        <f>SUMIFS(Mai!$J$5:$J$605,Mai!$V$5:$V$605,"Receita",Mai!$G$5:$G$605,CReceber!$D1306,Mai!$L$5:$L$605,"Não Pago")</f>
        <v>0</v>
      </c>
      <c r="J1306" s="49">
        <f>SUMIFS(Jun!$J$5:$J$605,Jun!$V$5:$V$605,"Receita",Jun!$G$5:$G$605,CReceber!$D1306,Jun!$L$5:$L$605,"Não Pago")</f>
        <v>0</v>
      </c>
      <c r="K1306" s="49">
        <f>SUMIFS(Jul!$J$5:$J$605,Jul!$V$5:$V$605,"Receita",Jul!$G$5:$G$605,CReceber!$D1306,Jul!$L$5:$L$605,"Não Pago")</f>
        <v>0</v>
      </c>
      <c r="L1306" s="49">
        <f>SUMIFS(Ago!$J$5:$J$596,Ago!$V$5:$V$596,"Receita",Ago!$G$5:$G$596,CReceber!$D1306,Ago!$L$5:$L$596,"Não Pago")</f>
        <v>0</v>
      </c>
      <c r="M1306" s="49">
        <f>SUMIFS(Set!$J$5:$J$605,Set!$V$5:$V$605,"Receita",Set!$G$5:$G$605,CReceber!$D1306,Set!$L$5:$L$605,"Não Pago")</f>
        <v>0</v>
      </c>
      <c r="N1306" s="49">
        <f>SUMIFS(Out!$J$5:$J$605,Out!$V$5:$V$605,"Receita",Out!$G$5:$G$605,CReceber!$D1306,Out!$L$5:$L$605,"Não Pago")</f>
        <v>0</v>
      </c>
      <c r="O1306" s="49">
        <f>SUMIFS(Nov!$J$5:$J$605,Nov!$V$5:$V$605,"Receita",Nov!$G$5:$G$605,CReceber!$D1306,Nov!$L$5:$L$605,"Não Pago")</f>
        <v>0</v>
      </c>
      <c r="P1306" s="49">
        <f>SUMIFS(Dez!$J$5:$J$605,Dez!$V$5:$V$605,"Receita",Dez!$G$5:$G$605,CReceber!$D1306,Dez!$L$5:$L$605,"Não Pago")</f>
        <v>0</v>
      </c>
      <c r="Q1306" s="46">
        <f t="shared" si="28"/>
        <v>0</v>
      </c>
    </row>
    <row r="1307" spans="3:17" ht="25.5" customHeight="1" thickTop="1" thickBot="1" x14ac:dyDescent="0.3">
      <c r="C1307" s="34">
        <f>'PC Receitas'!K176</f>
        <v>0</v>
      </c>
      <c r="D1307" s="35" t="e">
        <f>VLOOKUP(C1307,'PC Receitas'!$K$4:$L$105,2,FALSE)</f>
        <v>#N/A</v>
      </c>
      <c r="E1307" s="49">
        <f>SUMIFS(Jan!$J$5:$J$586,Jan!$V$5:$V$586,"Receita",Jan!$G$5:$G$586,CReceber!$D1307,Jan!$L$5:$L$586,"Não Pago")</f>
        <v>0</v>
      </c>
      <c r="F1307" s="49">
        <f>SUMIFS(Fev!$J$5:$J$605,Fev!$V$5:$V$605,"Receita",Fev!$G$5:$G$605,CReceber!$D1307,Fev!$L$5:$L$605,"Não Pago")</f>
        <v>0</v>
      </c>
      <c r="G1307" s="49">
        <f>SUMIFS(Mar!$J$5:$J$605,Mar!$V$5:$V$605,"Receita",Mar!$G$5:$G$605,CReceber!$D1303,Mar!$L$5:$L$605,"Não Pago")</f>
        <v>0</v>
      </c>
      <c r="H1307" s="49">
        <f>SUMIFS(Abr!$J$5:$J$605,Abr!$V$5:$V$605,"Receita",Abr!$G$5:$G$605,CReceber!$D1307,Abr!$L$5:$L$605,"Não Pago")</f>
        <v>0</v>
      </c>
      <c r="I1307" s="49">
        <f>SUMIFS(Mai!$J$5:$J$605,Mai!$V$5:$V$605,"Receita",Mai!$G$5:$G$605,CReceber!$D1307,Mai!$L$5:$L$605,"Não Pago")</f>
        <v>0</v>
      </c>
      <c r="J1307" s="49">
        <f>SUMIFS(Jun!$J$5:$J$605,Jun!$V$5:$V$605,"Receita",Jun!$G$5:$G$605,CReceber!$D1307,Jun!$L$5:$L$605,"Não Pago")</f>
        <v>0</v>
      </c>
      <c r="K1307" s="49">
        <f>SUMIFS(Jul!$J$5:$J$605,Jul!$V$5:$V$605,"Receita",Jul!$G$5:$G$605,CReceber!$D1307,Jul!$L$5:$L$605,"Não Pago")</f>
        <v>0</v>
      </c>
      <c r="L1307" s="49">
        <f>SUMIFS(Ago!$J$5:$J$596,Ago!$V$5:$V$596,"Receita",Ago!$G$5:$G$596,CReceber!$D1307,Ago!$L$5:$L$596,"Não Pago")</f>
        <v>0</v>
      </c>
      <c r="M1307" s="49">
        <f>SUMIFS(Set!$J$5:$J$605,Set!$V$5:$V$605,"Receita",Set!$G$5:$G$605,CReceber!$D1307,Set!$L$5:$L$605,"Não Pago")</f>
        <v>0</v>
      </c>
      <c r="N1307" s="49">
        <f>SUMIFS(Out!$J$5:$J$605,Out!$V$5:$V$605,"Receita",Out!$G$5:$G$605,CReceber!$D1307,Out!$L$5:$L$605,"Não Pago")</f>
        <v>0</v>
      </c>
      <c r="O1307" s="49">
        <f>SUMIFS(Nov!$J$5:$J$605,Nov!$V$5:$V$605,"Receita",Nov!$G$5:$G$605,CReceber!$D1307,Nov!$L$5:$L$605,"Não Pago")</f>
        <v>0</v>
      </c>
      <c r="P1307" s="49">
        <f>SUMIFS(Dez!$J$5:$J$605,Dez!$V$5:$V$605,"Receita",Dez!$G$5:$G$605,CReceber!$D1307,Dez!$L$5:$L$605,"Não Pago")</f>
        <v>0</v>
      </c>
      <c r="Q1307" s="46">
        <f t="shared" si="28"/>
        <v>0</v>
      </c>
    </row>
    <row r="1308" spans="3:17" ht="25.5" customHeight="1" thickTop="1" thickBot="1" x14ac:dyDescent="0.3">
      <c r="C1308" s="34">
        <f>'PC Receitas'!K177</f>
        <v>0</v>
      </c>
      <c r="D1308" s="35" t="e">
        <f>VLOOKUP(C1308,'PC Receitas'!$K$4:$L$105,2,FALSE)</f>
        <v>#N/A</v>
      </c>
      <c r="E1308" s="49">
        <f>SUMIFS(Jan!$J$5:$J$586,Jan!$V$5:$V$586,"Receita",Jan!$G$5:$G$586,CReceber!$D1308,Jan!$L$5:$L$586,"Não Pago")</f>
        <v>0</v>
      </c>
      <c r="F1308" s="49">
        <f>SUMIFS(Fev!$J$5:$J$605,Fev!$V$5:$V$605,"Receita",Fev!$G$5:$G$605,CReceber!$D1308,Fev!$L$5:$L$605,"Não Pago")</f>
        <v>0</v>
      </c>
      <c r="G1308" s="49">
        <f>SUMIFS(Mar!$J$5:$J$605,Mar!$V$5:$V$605,"Receita",Mar!$G$5:$G$605,CReceber!$D1304,Mar!$L$5:$L$605,"Não Pago")</f>
        <v>0</v>
      </c>
      <c r="H1308" s="49">
        <f>SUMIFS(Abr!$J$5:$J$605,Abr!$V$5:$V$605,"Receita",Abr!$G$5:$G$605,CReceber!$D1308,Abr!$L$5:$L$605,"Não Pago")</f>
        <v>0</v>
      </c>
      <c r="I1308" s="49">
        <f>SUMIFS(Mai!$J$5:$J$605,Mai!$V$5:$V$605,"Receita",Mai!$G$5:$G$605,CReceber!$D1308,Mai!$L$5:$L$605,"Não Pago")</f>
        <v>0</v>
      </c>
      <c r="J1308" s="49">
        <f>SUMIFS(Jun!$J$5:$J$605,Jun!$V$5:$V$605,"Receita",Jun!$G$5:$G$605,CReceber!$D1308,Jun!$L$5:$L$605,"Não Pago")</f>
        <v>0</v>
      </c>
      <c r="K1308" s="49">
        <f>SUMIFS(Jul!$J$5:$J$605,Jul!$V$5:$V$605,"Receita",Jul!$G$5:$G$605,CReceber!$D1308,Jul!$L$5:$L$605,"Não Pago")</f>
        <v>0</v>
      </c>
      <c r="L1308" s="49">
        <f>SUMIFS(Ago!$J$5:$J$596,Ago!$V$5:$V$596,"Receita",Ago!$G$5:$G$596,CReceber!$D1308,Ago!$L$5:$L$596,"Não Pago")</f>
        <v>0</v>
      </c>
      <c r="M1308" s="49">
        <f>SUMIFS(Set!$J$5:$J$605,Set!$V$5:$V$605,"Receita",Set!$G$5:$G$605,CReceber!$D1308,Set!$L$5:$L$605,"Não Pago")</f>
        <v>0</v>
      </c>
      <c r="N1308" s="49">
        <f>SUMIFS(Out!$J$5:$J$605,Out!$V$5:$V$605,"Receita",Out!$G$5:$G$605,CReceber!$D1308,Out!$L$5:$L$605,"Não Pago")</f>
        <v>0</v>
      </c>
      <c r="O1308" s="49">
        <f>SUMIFS(Nov!$J$5:$J$605,Nov!$V$5:$V$605,"Receita",Nov!$G$5:$G$605,CReceber!$D1308,Nov!$L$5:$L$605,"Não Pago")</f>
        <v>0</v>
      </c>
      <c r="P1308" s="49">
        <f>SUMIFS(Dez!$J$5:$J$605,Dez!$V$5:$V$605,"Receita",Dez!$G$5:$G$605,CReceber!$D1308,Dez!$L$5:$L$605,"Não Pago")</f>
        <v>0</v>
      </c>
      <c r="Q1308" s="46">
        <f t="shared" si="28"/>
        <v>0</v>
      </c>
    </row>
    <row r="1309" spans="3:17" ht="25.5" customHeight="1" thickTop="1" thickBot="1" x14ac:dyDescent="0.3">
      <c r="C1309" s="34">
        <f>'PC Receitas'!K178</f>
        <v>0</v>
      </c>
      <c r="D1309" s="35" t="e">
        <f>VLOOKUP(C1309,'PC Receitas'!$K$4:$L$105,2,FALSE)</f>
        <v>#N/A</v>
      </c>
      <c r="E1309" s="49">
        <f>SUMIFS(Jan!$J$5:$J$586,Jan!$V$5:$V$586,"Receita",Jan!$G$5:$G$586,CReceber!$D1309,Jan!$L$5:$L$586,"Não Pago")</f>
        <v>0</v>
      </c>
      <c r="F1309" s="49">
        <f>SUMIFS(Fev!$J$5:$J$605,Fev!$V$5:$V$605,"Receita",Fev!$G$5:$G$605,CReceber!$D1309,Fev!$L$5:$L$605,"Não Pago")</f>
        <v>0</v>
      </c>
      <c r="G1309" s="49">
        <f>SUMIFS(Mar!$J$5:$J$605,Mar!$V$5:$V$605,"Receita",Mar!$G$5:$G$605,CReceber!$D1305,Mar!$L$5:$L$605,"Não Pago")</f>
        <v>0</v>
      </c>
      <c r="H1309" s="49">
        <f>SUMIFS(Abr!$J$5:$J$605,Abr!$V$5:$V$605,"Receita",Abr!$G$5:$G$605,CReceber!$D1309,Abr!$L$5:$L$605,"Não Pago")</f>
        <v>0</v>
      </c>
      <c r="I1309" s="49">
        <f>SUMIFS(Mai!$J$5:$J$605,Mai!$V$5:$V$605,"Receita",Mai!$G$5:$G$605,CReceber!$D1309,Mai!$L$5:$L$605,"Não Pago")</f>
        <v>0</v>
      </c>
      <c r="J1309" s="49">
        <f>SUMIFS(Jun!$J$5:$J$605,Jun!$V$5:$V$605,"Receita",Jun!$G$5:$G$605,CReceber!$D1309,Jun!$L$5:$L$605,"Não Pago")</f>
        <v>0</v>
      </c>
      <c r="K1309" s="49">
        <f>SUMIFS(Jul!$J$5:$J$605,Jul!$V$5:$V$605,"Receita",Jul!$G$5:$G$605,CReceber!$D1309,Jul!$L$5:$L$605,"Não Pago")</f>
        <v>0</v>
      </c>
      <c r="L1309" s="49">
        <f>SUMIFS(Ago!$J$5:$J$596,Ago!$V$5:$V$596,"Receita",Ago!$G$5:$G$596,CReceber!$D1309,Ago!$L$5:$L$596,"Não Pago")</f>
        <v>0</v>
      </c>
      <c r="M1309" s="49">
        <f>SUMIFS(Set!$J$5:$J$605,Set!$V$5:$V$605,"Receita",Set!$G$5:$G$605,CReceber!$D1309,Set!$L$5:$L$605,"Não Pago")</f>
        <v>0</v>
      </c>
      <c r="N1309" s="49">
        <f>SUMIFS(Out!$J$5:$J$605,Out!$V$5:$V$605,"Receita",Out!$G$5:$G$605,CReceber!$D1309,Out!$L$5:$L$605,"Não Pago")</f>
        <v>0</v>
      </c>
      <c r="O1309" s="49">
        <f>SUMIFS(Nov!$J$5:$J$605,Nov!$V$5:$V$605,"Receita",Nov!$G$5:$G$605,CReceber!$D1309,Nov!$L$5:$L$605,"Não Pago")</f>
        <v>0</v>
      </c>
      <c r="P1309" s="49">
        <f>SUMIFS(Dez!$J$5:$J$605,Dez!$V$5:$V$605,"Receita",Dez!$G$5:$G$605,CReceber!$D1309,Dez!$L$5:$L$605,"Não Pago")</f>
        <v>0</v>
      </c>
      <c r="Q1309" s="46">
        <f t="shared" si="28"/>
        <v>0</v>
      </c>
    </row>
    <row r="1310" spans="3:17" ht="25.5" customHeight="1" thickTop="1" thickBot="1" x14ac:dyDescent="0.3">
      <c r="C1310" s="34">
        <f>'PC Receitas'!K179</f>
        <v>0</v>
      </c>
      <c r="D1310" s="35" t="e">
        <f>VLOOKUP(C1310,'PC Receitas'!$K$4:$L$105,2,FALSE)</f>
        <v>#N/A</v>
      </c>
      <c r="E1310" s="49">
        <f>SUMIFS(Jan!$J$5:$J$586,Jan!$V$5:$V$586,"Receita",Jan!$G$5:$G$586,CReceber!$D1310,Jan!$L$5:$L$586,"Não Pago")</f>
        <v>0</v>
      </c>
      <c r="F1310" s="49">
        <f>SUMIFS(Fev!$J$5:$J$605,Fev!$V$5:$V$605,"Receita",Fev!$G$5:$G$605,CReceber!$D1310,Fev!$L$5:$L$605,"Não Pago")</f>
        <v>0</v>
      </c>
      <c r="G1310" s="49">
        <f>SUMIFS(Mar!$J$5:$J$605,Mar!$V$5:$V$605,"Receita",Mar!$G$5:$G$605,CReceber!$D1306,Mar!$L$5:$L$605,"Não Pago")</f>
        <v>0</v>
      </c>
      <c r="H1310" s="49">
        <f>SUMIFS(Abr!$J$5:$J$605,Abr!$V$5:$V$605,"Receita",Abr!$G$5:$G$605,CReceber!$D1310,Abr!$L$5:$L$605,"Não Pago")</f>
        <v>0</v>
      </c>
      <c r="I1310" s="49">
        <f>SUMIFS(Mai!$J$5:$J$605,Mai!$V$5:$V$605,"Receita",Mai!$G$5:$G$605,CReceber!$D1310,Mai!$L$5:$L$605,"Não Pago")</f>
        <v>0</v>
      </c>
      <c r="J1310" s="49">
        <f>SUMIFS(Jun!$J$5:$J$605,Jun!$V$5:$V$605,"Receita",Jun!$G$5:$G$605,CReceber!$D1310,Jun!$L$5:$L$605,"Não Pago")</f>
        <v>0</v>
      </c>
      <c r="K1310" s="49">
        <f>SUMIFS(Jul!$J$5:$J$605,Jul!$V$5:$V$605,"Receita",Jul!$G$5:$G$605,CReceber!$D1310,Jul!$L$5:$L$605,"Não Pago")</f>
        <v>0</v>
      </c>
      <c r="L1310" s="49">
        <f>SUMIFS(Ago!$J$5:$J$596,Ago!$V$5:$V$596,"Receita",Ago!$G$5:$G$596,CReceber!$D1310,Ago!$L$5:$L$596,"Não Pago")</f>
        <v>0</v>
      </c>
      <c r="M1310" s="49">
        <f>SUMIFS(Set!$J$5:$J$605,Set!$V$5:$V$605,"Receita",Set!$G$5:$G$605,CReceber!$D1310,Set!$L$5:$L$605,"Não Pago")</f>
        <v>0</v>
      </c>
      <c r="N1310" s="49">
        <f>SUMIFS(Out!$J$5:$J$605,Out!$V$5:$V$605,"Receita",Out!$G$5:$G$605,CReceber!$D1310,Out!$L$5:$L$605,"Não Pago")</f>
        <v>0</v>
      </c>
      <c r="O1310" s="49">
        <f>SUMIFS(Nov!$J$5:$J$605,Nov!$V$5:$V$605,"Receita",Nov!$G$5:$G$605,CReceber!$D1310,Nov!$L$5:$L$605,"Não Pago")</f>
        <v>0</v>
      </c>
      <c r="P1310" s="49">
        <f>SUMIFS(Dez!$J$5:$J$605,Dez!$V$5:$V$605,"Receita",Dez!$G$5:$G$605,CReceber!$D1310,Dez!$L$5:$L$605,"Não Pago")</f>
        <v>0</v>
      </c>
      <c r="Q1310" s="46">
        <f t="shared" si="28"/>
        <v>0</v>
      </c>
    </row>
    <row r="1311" spans="3:17" ht="25.5" customHeight="1" thickTop="1" thickBot="1" x14ac:dyDescent="0.3">
      <c r="C1311" s="34">
        <f>'PC Receitas'!K180</f>
        <v>0</v>
      </c>
      <c r="D1311" s="35" t="e">
        <f>VLOOKUP(C1311,'PC Receitas'!$K$4:$L$105,2,FALSE)</f>
        <v>#N/A</v>
      </c>
      <c r="E1311" s="49">
        <f>SUMIFS(Jan!$J$5:$J$586,Jan!$V$5:$V$586,"Receita",Jan!$G$5:$G$586,CReceber!$D1311,Jan!$L$5:$L$586,"Não Pago")</f>
        <v>0</v>
      </c>
      <c r="F1311" s="49">
        <f>SUMIFS(Fev!$J$5:$J$605,Fev!$V$5:$V$605,"Receita",Fev!$G$5:$G$605,CReceber!$D1311,Fev!$L$5:$L$605,"Não Pago")</f>
        <v>0</v>
      </c>
      <c r="G1311" s="49">
        <f>SUMIFS(Mar!$J$5:$J$605,Mar!$V$5:$V$605,"Receita",Mar!$G$5:$G$605,CReceber!$D1307,Mar!$L$5:$L$605,"Não Pago")</f>
        <v>0</v>
      </c>
      <c r="H1311" s="49">
        <f>SUMIFS(Abr!$J$5:$J$605,Abr!$V$5:$V$605,"Receita",Abr!$G$5:$G$605,CReceber!$D1311,Abr!$L$5:$L$605,"Não Pago")</f>
        <v>0</v>
      </c>
      <c r="I1311" s="49">
        <f>SUMIFS(Mai!$J$5:$J$605,Mai!$V$5:$V$605,"Receita",Mai!$G$5:$G$605,CReceber!$D1311,Mai!$L$5:$L$605,"Não Pago")</f>
        <v>0</v>
      </c>
      <c r="J1311" s="49">
        <f>SUMIFS(Jun!$J$5:$J$605,Jun!$V$5:$V$605,"Receita",Jun!$G$5:$G$605,CReceber!$D1311,Jun!$L$5:$L$605,"Não Pago")</f>
        <v>0</v>
      </c>
      <c r="K1311" s="49">
        <f>SUMIFS(Jul!$J$5:$J$605,Jul!$V$5:$V$605,"Receita",Jul!$G$5:$G$605,CReceber!$D1311,Jul!$L$5:$L$605,"Não Pago")</f>
        <v>0</v>
      </c>
      <c r="L1311" s="49">
        <f>SUMIFS(Ago!$J$5:$J$596,Ago!$V$5:$V$596,"Receita",Ago!$G$5:$G$596,CReceber!$D1311,Ago!$L$5:$L$596,"Não Pago")</f>
        <v>0</v>
      </c>
      <c r="M1311" s="49">
        <f>SUMIFS(Set!$J$5:$J$605,Set!$V$5:$V$605,"Receita",Set!$G$5:$G$605,CReceber!$D1311,Set!$L$5:$L$605,"Não Pago")</f>
        <v>0</v>
      </c>
      <c r="N1311" s="49">
        <f>SUMIFS(Out!$J$5:$J$605,Out!$V$5:$V$605,"Receita",Out!$G$5:$G$605,CReceber!$D1311,Out!$L$5:$L$605,"Não Pago")</f>
        <v>0</v>
      </c>
      <c r="O1311" s="49">
        <f>SUMIFS(Nov!$J$5:$J$605,Nov!$V$5:$V$605,"Receita",Nov!$G$5:$G$605,CReceber!$D1311,Nov!$L$5:$L$605,"Não Pago")</f>
        <v>0</v>
      </c>
      <c r="P1311" s="49">
        <f>SUMIFS(Dez!$J$5:$J$605,Dez!$V$5:$V$605,"Receita",Dez!$G$5:$G$605,CReceber!$D1311,Dez!$L$5:$L$605,"Não Pago")</f>
        <v>0</v>
      </c>
      <c r="Q1311" s="46">
        <f t="shared" si="28"/>
        <v>0</v>
      </c>
    </row>
    <row r="1312" spans="3:17" ht="25.5" customHeight="1" thickTop="1" thickBot="1" x14ac:dyDescent="0.3">
      <c r="C1312" s="34">
        <f>'PC Receitas'!K181</f>
        <v>0</v>
      </c>
      <c r="D1312" s="35" t="e">
        <f>VLOOKUP(C1312,'PC Receitas'!$K$4:$L$105,2,FALSE)</f>
        <v>#N/A</v>
      </c>
      <c r="E1312" s="49">
        <f>SUMIFS(Jan!$J$5:$J$586,Jan!$V$5:$V$586,"Receita",Jan!$G$5:$G$586,CReceber!$D1312,Jan!$L$5:$L$586,"Não Pago")</f>
        <v>0</v>
      </c>
      <c r="F1312" s="49">
        <f>SUMIFS(Fev!$J$5:$J$605,Fev!$V$5:$V$605,"Receita",Fev!$G$5:$G$605,CReceber!$D1312,Fev!$L$5:$L$605,"Não Pago")</f>
        <v>0</v>
      </c>
      <c r="G1312" s="49">
        <f>SUMIFS(Mar!$J$5:$J$605,Mar!$V$5:$V$605,"Receita",Mar!$G$5:$G$605,CReceber!$D1308,Mar!$L$5:$L$605,"Não Pago")</f>
        <v>0</v>
      </c>
      <c r="H1312" s="49">
        <f>SUMIFS(Abr!$J$5:$J$605,Abr!$V$5:$V$605,"Receita",Abr!$G$5:$G$605,CReceber!$D1312,Abr!$L$5:$L$605,"Não Pago")</f>
        <v>0</v>
      </c>
      <c r="I1312" s="49">
        <f>SUMIFS(Mai!$J$5:$J$605,Mai!$V$5:$V$605,"Receita",Mai!$G$5:$G$605,CReceber!$D1312,Mai!$L$5:$L$605,"Não Pago")</f>
        <v>0</v>
      </c>
      <c r="J1312" s="49">
        <f>SUMIFS(Jun!$J$5:$J$605,Jun!$V$5:$V$605,"Receita",Jun!$G$5:$G$605,CReceber!$D1312,Jun!$L$5:$L$605,"Não Pago")</f>
        <v>0</v>
      </c>
      <c r="K1312" s="49">
        <f>SUMIFS(Jul!$J$5:$J$605,Jul!$V$5:$V$605,"Receita",Jul!$G$5:$G$605,CReceber!$D1312,Jul!$L$5:$L$605,"Não Pago")</f>
        <v>0</v>
      </c>
      <c r="L1312" s="49">
        <f>SUMIFS(Ago!$J$5:$J$596,Ago!$V$5:$V$596,"Receita",Ago!$G$5:$G$596,CReceber!$D1312,Ago!$L$5:$L$596,"Não Pago")</f>
        <v>0</v>
      </c>
      <c r="M1312" s="49">
        <f>SUMIFS(Set!$J$5:$J$605,Set!$V$5:$V$605,"Receita",Set!$G$5:$G$605,CReceber!$D1312,Set!$L$5:$L$605,"Não Pago")</f>
        <v>0</v>
      </c>
      <c r="N1312" s="49">
        <f>SUMIFS(Out!$J$5:$J$605,Out!$V$5:$V$605,"Receita",Out!$G$5:$G$605,CReceber!$D1312,Out!$L$5:$L$605,"Não Pago")</f>
        <v>0</v>
      </c>
      <c r="O1312" s="49">
        <f>SUMIFS(Nov!$J$5:$J$605,Nov!$V$5:$V$605,"Receita",Nov!$G$5:$G$605,CReceber!$D1312,Nov!$L$5:$L$605,"Não Pago")</f>
        <v>0</v>
      </c>
      <c r="P1312" s="49">
        <f>SUMIFS(Dez!$J$5:$J$605,Dez!$V$5:$V$605,"Receita",Dez!$G$5:$G$605,CReceber!$D1312,Dez!$L$5:$L$605,"Não Pago")</f>
        <v>0</v>
      </c>
      <c r="Q1312" s="46">
        <f t="shared" si="28"/>
        <v>0</v>
      </c>
    </row>
    <row r="1313" spans="3:17" ht="25.5" customHeight="1" thickTop="1" thickBot="1" x14ac:dyDescent="0.3">
      <c r="C1313" s="34">
        <f>'PC Receitas'!K182</f>
        <v>0</v>
      </c>
      <c r="D1313" s="35" t="e">
        <f>VLOOKUP(C1313,'PC Receitas'!$K$4:$L$105,2,FALSE)</f>
        <v>#N/A</v>
      </c>
      <c r="E1313" s="49">
        <f>SUMIFS(Jan!$J$5:$J$586,Jan!$V$5:$V$586,"Receita",Jan!$G$5:$G$586,CReceber!$D1313,Jan!$L$5:$L$586,"Não Pago")</f>
        <v>0</v>
      </c>
      <c r="F1313" s="49">
        <f>SUMIFS(Fev!$J$5:$J$605,Fev!$V$5:$V$605,"Receita",Fev!$G$5:$G$605,CReceber!$D1313,Fev!$L$5:$L$605,"Não Pago")</f>
        <v>0</v>
      </c>
      <c r="G1313" s="49">
        <f>SUMIFS(Mar!$J$5:$J$605,Mar!$V$5:$V$605,"Receita",Mar!$G$5:$G$605,CReceber!$D1309,Mar!$L$5:$L$605,"Não Pago")</f>
        <v>0</v>
      </c>
      <c r="H1313" s="49">
        <f>SUMIFS(Abr!$J$5:$J$605,Abr!$V$5:$V$605,"Receita",Abr!$G$5:$G$605,CReceber!$D1313,Abr!$L$5:$L$605,"Não Pago")</f>
        <v>0</v>
      </c>
      <c r="I1313" s="49">
        <f>SUMIFS(Mai!$J$5:$J$605,Mai!$V$5:$V$605,"Receita",Mai!$G$5:$G$605,CReceber!$D1313,Mai!$L$5:$L$605,"Não Pago")</f>
        <v>0</v>
      </c>
      <c r="J1313" s="49">
        <f>SUMIFS(Jun!$J$5:$J$605,Jun!$V$5:$V$605,"Receita",Jun!$G$5:$G$605,CReceber!$D1313,Jun!$L$5:$L$605,"Não Pago")</f>
        <v>0</v>
      </c>
      <c r="K1313" s="49">
        <f>SUMIFS(Jul!$J$5:$J$605,Jul!$V$5:$V$605,"Receita",Jul!$G$5:$G$605,CReceber!$D1313,Jul!$L$5:$L$605,"Não Pago")</f>
        <v>0</v>
      </c>
      <c r="L1313" s="49">
        <f>SUMIFS(Ago!$J$5:$J$596,Ago!$V$5:$V$596,"Receita",Ago!$G$5:$G$596,CReceber!$D1313,Ago!$L$5:$L$596,"Não Pago")</f>
        <v>0</v>
      </c>
      <c r="M1313" s="49">
        <f>SUMIFS(Set!$J$5:$J$605,Set!$V$5:$V$605,"Receita",Set!$G$5:$G$605,CReceber!$D1313,Set!$L$5:$L$605,"Não Pago")</f>
        <v>0</v>
      </c>
      <c r="N1313" s="49">
        <f>SUMIFS(Out!$J$5:$J$605,Out!$V$5:$V$605,"Receita",Out!$G$5:$G$605,CReceber!$D1313,Out!$L$5:$L$605,"Não Pago")</f>
        <v>0</v>
      </c>
      <c r="O1313" s="49">
        <f>SUMIFS(Nov!$J$5:$J$605,Nov!$V$5:$V$605,"Receita",Nov!$G$5:$G$605,CReceber!$D1313,Nov!$L$5:$L$605,"Não Pago")</f>
        <v>0</v>
      </c>
      <c r="P1313" s="49">
        <f>SUMIFS(Dez!$J$5:$J$605,Dez!$V$5:$V$605,"Receita",Dez!$G$5:$G$605,CReceber!$D1313,Dez!$L$5:$L$605,"Não Pago")</f>
        <v>0</v>
      </c>
      <c r="Q1313" s="46">
        <f t="shared" si="28"/>
        <v>0</v>
      </c>
    </row>
    <row r="1314" spans="3:17" ht="25.5" customHeight="1" thickTop="1" thickBot="1" x14ac:dyDescent="0.3">
      <c r="C1314" s="34">
        <f>'PC Receitas'!K183</f>
        <v>0</v>
      </c>
      <c r="D1314" s="35" t="e">
        <f>VLOOKUP(C1314,'PC Receitas'!$K$4:$L$105,2,FALSE)</f>
        <v>#N/A</v>
      </c>
      <c r="E1314" s="49">
        <f>SUMIFS(Jan!$J$5:$J$586,Jan!$V$5:$V$586,"Receita",Jan!$G$5:$G$586,CReceber!$D1314,Jan!$L$5:$L$586,"Não Pago")</f>
        <v>0</v>
      </c>
      <c r="F1314" s="49">
        <f>SUMIFS(Fev!$J$5:$J$605,Fev!$V$5:$V$605,"Receita",Fev!$G$5:$G$605,CReceber!$D1314,Fev!$L$5:$L$605,"Não Pago")</f>
        <v>0</v>
      </c>
      <c r="G1314" s="49">
        <f>SUMIFS(Mar!$J$5:$J$605,Mar!$V$5:$V$605,"Receita",Mar!$G$5:$G$605,CReceber!$D1310,Mar!$L$5:$L$605,"Não Pago")</f>
        <v>0</v>
      </c>
      <c r="H1314" s="49">
        <f>SUMIFS(Abr!$J$5:$J$605,Abr!$V$5:$V$605,"Receita",Abr!$G$5:$G$605,CReceber!$D1314,Abr!$L$5:$L$605,"Não Pago")</f>
        <v>0</v>
      </c>
      <c r="I1314" s="49">
        <f>SUMIFS(Mai!$J$5:$J$605,Mai!$V$5:$V$605,"Receita",Mai!$G$5:$G$605,CReceber!$D1314,Mai!$L$5:$L$605,"Não Pago")</f>
        <v>0</v>
      </c>
      <c r="J1314" s="49">
        <f>SUMIFS(Jun!$J$5:$J$605,Jun!$V$5:$V$605,"Receita",Jun!$G$5:$G$605,CReceber!$D1314,Jun!$L$5:$L$605,"Não Pago")</f>
        <v>0</v>
      </c>
      <c r="K1314" s="49">
        <f>SUMIFS(Jul!$J$5:$J$605,Jul!$V$5:$V$605,"Receita",Jul!$G$5:$G$605,CReceber!$D1314,Jul!$L$5:$L$605,"Não Pago")</f>
        <v>0</v>
      </c>
      <c r="L1314" s="49">
        <f>SUMIFS(Ago!$J$5:$J$596,Ago!$V$5:$V$596,"Receita",Ago!$G$5:$G$596,CReceber!$D1314,Ago!$L$5:$L$596,"Não Pago")</f>
        <v>0</v>
      </c>
      <c r="M1314" s="49">
        <f>SUMIFS(Set!$J$5:$J$605,Set!$V$5:$V$605,"Receita",Set!$G$5:$G$605,CReceber!$D1314,Set!$L$5:$L$605,"Não Pago")</f>
        <v>0</v>
      </c>
      <c r="N1314" s="49">
        <f>SUMIFS(Out!$J$5:$J$605,Out!$V$5:$V$605,"Receita",Out!$G$5:$G$605,CReceber!$D1314,Out!$L$5:$L$605,"Não Pago")</f>
        <v>0</v>
      </c>
      <c r="O1314" s="49">
        <f>SUMIFS(Nov!$J$5:$J$605,Nov!$V$5:$V$605,"Receita",Nov!$G$5:$G$605,CReceber!$D1314,Nov!$L$5:$L$605,"Não Pago")</f>
        <v>0</v>
      </c>
      <c r="P1314" s="49">
        <f>SUMIFS(Dez!$J$5:$J$605,Dez!$V$5:$V$605,"Receita",Dez!$G$5:$G$605,CReceber!$D1314,Dez!$L$5:$L$605,"Não Pago")</f>
        <v>0</v>
      </c>
      <c r="Q1314" s="46">
        <f t="shared" si="28"/>
        <v>0</v>
      </c>
    </row>
    <row r="1315" spans="3:17" ht="25.5" customHeight="1" thickTop="1" thickBot="1" x14ac:dyDescent="0.3">
      <c r="C1315" s="34">
        <f>'PC Receitas'!K184</f>
        <v>0</v>
      </c>
      <c r="D1315" s="35" t="e">
        <f>VLOOKUP(C1315,'PC Receitas'!$K$4:$L$105,2,FALSE)</f>
        <v>#N/A</v>
      </c>
      <c r="E1315" s="49">
        <f>SUMIFS(Jan!$J$5:$J$586,Jan!$V$5:$V$586,"Receita",Jan!$G$5:$G$586,CReceber!$D1315,Jan!$L$5:$L$586,"Não Pago")</f>
        <v>0</v>
      </c>
      <c r="F1315" s="49">
        <f>SUMIFS(Fev!$J$5:$J$605,Fev!$V$5:$V$605,"Receita",Fev!$G$5:$G$605,CReceber!$D1315,Fev!$L$5:$L$605,"Não Pago")</f>
        <v>0</v>
      </c>
      <c r="G1315" s="49">
        <f>SUMIFS(Mar!$J$5:$J$605,Mar!$V$5:$V$605,"Receita",Mar!$G$5:$G$605,CReceber!$D1311,Mar!$L$5:$L$605,"Não Pago")</f>
        <v>0</v>
      </c>
      <c r="H1315" s="49">
        <f>SUMIFS(Abr!$J$5:$J$605,Abr!$V$5:$V$605,"Receita",Abr!$G$5:$G$605,CReceber!$D1315,Abr!$L$5:$L$605,"Não Pago")</f>
        <v>0</v>
      </c>
      <c r="I1315" s="49">
        <f>SUMIFS(Mai!$J$5:$J$605,Mai!$V$5:$V$605,"Receita",Mai!$G$5:$G$605,CReceber!$D1315,Mai!$L$5:$L$605,"Não Pago")</f>
        <v>0</v>
      </c>
      <c r="J1315" s="49">
        <f>SUMIFS(Jun!$J$5:$J$605,Jun!$V$5:$V$605,"Receita",Jun!$G$5:$G$605,CReceber!$D1315,Jun!$L$5:$L$605,"Não Pago")</f>
        <v>0</v>
      </c>
      <c r="K1315" s="49">
        <f>SUMIFS(Jul!$J$5:$J$605,Jul!$V$5:$V$605,"Receita",Jul!$G$5:$G$605,CReceber!$D1315,Jul!$L$5:$L$605,"Não Pago")</f>
        <v>0</v>
      </c>
      <c r="L1315" s="49">
        <f>SUMIFS(Ago!$J$5:$J$596,Ago!$V$5:$V$596,"Receita",Ago!$G$5:$G$596,CReceber!$D1315,Ago!$L$5:$L$596,"Não Pago")</f>
        <v>0</v>
      </c>
      <c r="M1315" s="49">
        <f>SUMIFS(Set!$J$5:$J$605,Set!$V$5:$V$605,"Receita",Set!$G$5:$G$605,CReceber!$D1315,Set!$L$5:$L$605,"Não Pago")</f>
        <v>0</v>
      </c>
      <c r="N1315" s="49">
        <f>SUMIFS(Out!$J$5:$J$605,Out!$V$5:$V$605,"Receita",Out!$G$5:$G$605,CReceber!$D1315,Out!$L$5:$L$605,"Não Pago")</f>
        <v>0</v>
      </c>
      <c r="O1315" s="49">
        <f>SUMIFS(Nov!$J$5:$J$605,Nov!$V$5:$V$605,"Receita",Nov!$G$5:$G$605,CReceber!$D1315,Nov!$L$5:$L$605,"Não Pago")</f>
        <v>0</v>
      </c>
      <c r="P1315" s="49">
        <f>SUMIFS(Dez!$J$5:$J$605,Dez!$V$5:$V$605,"Receita",Dez!$G$5:$G$605,CReceber!$D1315,Dez!$L$5:$L$605,"Não Pago")</f>
        <v>0</v>
      </c>
      <c r="Q1315" s="46">
        <f t="shared" si="28"/>
        <v>0</v>
      </c>
    </row>
    <row r="1316" spans="3:17" ht="25.5" customHeight="1" thickTop="1" thickBot="1" x14ac:dyDescent="0.3">
      <c r="C1316" s="34">
        <f>'PC Receitas'!K185</f>
        <v>0</v>
      </c>
      <c r="D1316" s="35" t="e">
        <f>VLOOKUP(C1316,'PC Receitas'!$K$4:$L$105,2,FALSE)</f>
        <v>#N/A</v>
      </c>
      <c r="E1316" s="49">
        <f>SUMIFS(Jan!$J$5:$J$586,Jan!$V$5:$V$586,"Receita",Jan!$G$5:$G$586,CReceber!$D1316,Jan!$L$5:$L$586,"Não Pago")</f>
        <v>0</v>
      </c>
      <c r="F1316" s="49">
        <f>SUMIFS(Fev!$J$5:$J$605,Fev!$V$5:$V$605,"Receita",Fev!$G$5:$G$605,CReceber!$D1316,Fev!$L$5:$L$605,"Não Pago")</f>
        <v>0</v>
      </c>
      <c r="G1316" s="49">
        <f>SUMIFS(Mar!$J$5:$J$605,Mar!$V$5:$V$605,"Receita",Mar!$G$5:$G$605,CReceber!$D1312,Mar!$L$5:$L$605,"Não Pago")</f>
        <v>0</v>
      </c>
      <c r="H1316" s="49">
        <f>SUMIFS(Abr!$J$5:$J$605,Abr!$V$5:$V$605,"Receita",Abr!$G$5:$G$605,CReceber!$D1316,Abr!$L$5:$L$605,"Não Pago")</f>
        <v>0</v>
      </c>
      <c r="I1316" s="49">
        <f>SUMIFS(Mai!$J$5:$J$605,Mai!$V$5:$V$605,"Receita",Mai!$G$5:$G$605,CReceber!$D1316,Mai!$L$5:$L$605,"Não Pago")</f>
        <v>0</v>
      </c>
      <c r="J1316" s="49">
        <f>SUMIFS(Jun!$J$5:$J$605,Jun!$V$5:$V$605,"Receita",Jun!$G$5:$G$605,CReceber!$D1316,Jun!$L$5:$L$605,"Não Pago")</f>
        <v>0</v>
      </c>
      <c r="K1316" s="49">
        <f>SUMIFS(Jul!$J$5:$J$605,Jul!$V$5:$V$605,"Receita",Jul!$G$5:$G$605,CReceber!$D1316,Jul!$L$5:$L$605,"Não Pago")</f>
        <v>0</v>
      </c>
      <c r="L1316" s="49">
        <f>SUMIFS(Ago!$J$5:$J$596,Ago!$V$5:$V$596,"Receita",Ago!$G$5:$G$596,CReceber!$D1316,Ago!$L$5:$L$596,"Não Pago")</f>
        <v>0</v>
      </c>
      <c r="M1316" s="49">
        <f>SUMIFS(Set!$J$5:$J$605,Set!$V$5:$V$605,"Receita",Set!$G$5:$G$605,CReceber!$D1316,Set!$L$5:$L$605,"Não Pago")</f>
        <v>0</v>
      </c>
      <c r="N1316" s="49">
        <f>SUMIFS(Out!$J$5:$J$605,Out!$V$5:$V$605,"Receita",Out!$G$5:$G$605,CReceber!$D1316,Out!$L$5:$L$605,"Não Pago")</f>
        <v>0</v>
      </c>
      <c r="O1316" s="49">
        <f>SUMIFS(Nov!$J$5:$J$605,Nov!$V$5:$V$605,"Receita",Nov!$G$5:$G$605,CReceber!$D1316,Nov!$L$5:$L$605,"Não Pago")</f>
        <v>0</v>
      </c>
      <c r="P1316" s="49">
        <f>SUMIFS(Dez!$J$5:$J$605,Dez!$V$5:$V$605,"Receita",Dez!$G$5:$G$605,CReceber!$D1316,Dez!$L$5:$L$605,"Não Pago")</f>
        <v>0</v>
      </c>
      <c r="Q1316" s="46">
        <f t="shared" si="28"/>
        <v>0</v>
      </c>
    </row>
    <row r="1317" spans="3:17" ht="25.5" customHeight="1" thickTop="1" thickBot="1" x14ac:dyDescent="0.3">
      <c r="C1317" s="34">
        <f>'PC Receitas'!K186</f>
        <v>0</v>
      </c>
      <c r="D1317" s="35" t="e">
        <f>VLOOKUP(C1317,'PC Receitas'!$K$4:$L$105,2,FALSE)</f>
        <v>#N/A</v>
      </c>
      <c r="E1317" s="49">
        <f>SUMIFS(Jan!$J$5:$J$586,Jan!$V$5:$V$586,"Receita",Jan!$G$5:$G$586,CReceber!$D1317,Jan!$L$5:$L$586,"Não Pago")</f>
        <v>0</v>
      </c>
      <c r="F1317" s="49">
        <f>SUMIFS(Fev!$J$5:$J$605,Fev!$V$5:$V$605,"Receita",Fev!$G$5:$G$605,CReceber!$D1317,Fev!$L$5:$L$605,"Não Pago")</f>
        <v>0</v>
      </c>
      <c r="G1317" s="49">
        <f>SUMIFS(Mar!$J$5:$J$605,Mar!$V$5:$V$605,"Receita",Mar!$G$5:$G$605,CReceber!$D1313,Mar!$L$5:$L$605,"Não Pago")</f>
        <v>0</v>
      </c>
      <c r="H1317" s="49">
        <f>SUMIFS(Abr!$J$5:$J$605,Abr!$V$5:$V$605,"Receita",Abr!$G$5:$G$605,CReceber!$D1317,Abr!$L$5:$L$605,"Não Pago")</f>
        <v>0</v>
      </c>
      <c r="I1317" s="49">
        <f>SUMIFS(Mai!$J$5:$J$605,Mai!$V$5:$V$605,"Receita",Mai!$G$5:$G$605,CReceber!$D1317,Mai!$L$5:$L$605,"Não Pago")</f>
        <v>0</v>
      </c>
      <c r="J1317" s="49">
        <f>SUMIFS(Jun!$J$5:$J$605,Jun!$V$5:$V$605,"Receita",Jun!$G$5:$G$605,CReceber!$D1317,Jun!$L$5:$L$605,"Não Pago")</f>
        <v>0</v>
      </c>
      <c r="K1317" s="49">
        <f>SUMIFS(Jul!$J$5:$J$605,Jul!$V$5:$V$605,"Receita",Jul!$G$5:$G$605,CReceber!$D1317,Jul!$L$5:$L$605,"Não Pago")</f>
        <v>0</v>
      </c>
      <c r="L1317" s="49">
        <f>SUMIFS(Ago!$J$5:$J$596,Ago!$V$5:$V$596,"Receita",Ago!$G$5:$G$596,CReceber!$D1317,Ago!$L$5:$L$596,"Não Pago")</f>
        <v>0</v>
      </c>
      <c r="M1317" s="49">
        <f>SUMIFS(Set!$J$5:$J$605,Set!$V$5:$V$605,"Receita",Set!$G$5:$G$605,CReceber!$D1317,Set!$L$5:$L$605,"Não Pago")</f>
        <v>0</v>
      </c>
      <c r="N1317" s="49">
        <f>SUMIFS(Out!$J$5:$J$605,Out!$V$5:$V$605,"Receita",Out!$G$5:$G$605,CReceber!$D1317,Out!$L$5:$L$605,"Não Pago")</f>
        <v>0</v>
      </c>
      <c r="O1317" s="49">
        <f>SUMIFS(Nov!$J$5:$J$605,Nov!$V$5:$V$605,"Receita",Nov!$G$5:$G$605,CReceber!$D1317,Nov!$L$5:$L$605,"Não Pago")</f>
        <v>0</v>
      </c>
      <c r="P1317" s="49">
        <f>SUMIFS(Dez!$J$5:$J$605,Dez!$V$5:$V$605,"Receita",Dez!$G$5:$G$605,CReceber!$D1317,Dez!$L$5:$L$605,"Não Pago")</f>
        <v>0</v>
      </c>
      <c r="Q1317" s="46">
        <f t="shared" si="28"/>
        <v>0</v>
      </c>
    </row>
    <row r="1318" spans="3:17" ht="25.5" customHeight="1" thickTop="1" thickBot="1" x14ac:dyDescent="0.3">
      <c r="C1318" s="34">
        <f>'PC Receitas'!K187</f>
        <v>0</v>
      </c>
      <c r="D1318" s="35" t="e">
        <f>VLOOKUP(C1318,'PC Receitas'!$K$4:$L$105,2,FALSE)</f>
        <v>#N/A</v>
      </c>
      <c r="E1318" s="49">
        <f>SUMIFS(Jan!$J$5:$J$586,Jan!$V$5:$V$586,"Receita",Jan!$G$5:$G$586,CReceber!$D1318,Jan!$L$5:$L$586,"Não Pago")</f>
        <v>0</v>
      </c>
      <c r="F1318" s="49">
        <f>SUMIFS(Fev!$J$5:$J$605,Fev!$V$5:$V$605,"Receita",Fev!$G$5:$G$605,CReceber!$D1318,Fev!$L$5:$L$605,"Não Pago")</f>
        <v>0</v>
      </c>
      <c r="G1318" s="49">
        <f>SUMIFS(Mar!$J$5:$J$605,Mar!$V$5:$V$605,"Receita",Mar!$G$5:$G$605,CReceber!$D1314,Mar!$L$5:$L$605,"Não Pago")</f>
        <v>0</v>
      </c>
      <c r="H1318" s="49">
        <f>SUMIFS(Abr!$J$5:$J$605,Abr!$V$5:$V$605,"Receita",Abr!$G$5:$G$605,CReceber!$D1318,Abr!$L$5:$L$605,"Não Pago")</f>
        <v>0</v>
      </c>
      <c r="I1318" s="49">
        <f>SUMIFS(Mai!$J$5:$J$605,Mai!$V$5:$V$605,"Receita",Mai!$G$5:$G$605,CReceber!$D1318,Mai!$L$5:$L$605,"Não Pago")</f>
        <v>0</v>
      </c>
      <c r="J1318" s="49">
        <f>SUMIFS(Jun!$J$5:$J$605,Jun!$V$5:$V$605,"Receita",Jun!$G$5:$G$605,CReceber!$D1318,Jun!$L$5:$L$605,"Não Pago")</f>
        <v>0</v>
      </c>
      <c r="K1318" s="49">
        <f>SUMIFS(Jul!$J$5:$J$605,Jul!$V$5:$V$605,"Receita",Jul!$G$5:$G$605,CReceber!$D1318,Jul!$L$5:$L$605,"Não Pago")</f>
        <v>0</v>
      </c>
      <c r="L1318" s="49">
        <f>SUMIFS(Ago!$J$5:$J$596,Ago!$V$5:$V$596,"Receita",Ago!$G$5:$G$596,CReceber!$D1318,Ago!$L$5:$L$596,"Não Pago")</f>
        <v>0</v>
      </c>
      <c r="M1318" s="49">
        <f>SUMIFS(Set!$J$5:$J$605,Set!$V$5:$V$605,"Receita",Set!$G$5:$G$605,CReceber!$D1318,Set!$L$5:$L$605,"Não Pago")</f>
        <v>0</v>
      </c>
      <c r="N1318" s="49">
        <f>SUMIFS(Out!$J$5:$J$605,Out!$V$5:$V$605,"Receita",Out!$G$5:$G$605,CReceber!$D1318,Out!$L$5:$L$605,"Não Pago")</f>
        <v>0</v>
      </c>
      <c r="O1318" s="49">
        <f>SUMIFS(Nov!$J$5:$J$605,Nov!$V$5:$V$605,"Receita",Nov!$G$5:$G$605,CReceber!$D1318,Nov!$L$5:$L$605,"Não Pago")</f>
        <v>0</v>
      </c>
      <c r="P1318" s="49">
        <f>SUMIFS(Dez!$J$5:$J$605,Dez!$V$5:$V$605,"Receita",Dez!$G$5:$G$605,CReceber!$D1318,Dez!$L$5:$L$605,"Não Pago")</f>
        <v>0</v>
      </c>
      <c r="Q1318" s="46">
        <f t="shared" si="28"/>
        <v>0</v>
      </c>
    </row>
    <row r="1319" spans="3:17" ht="25.5" customHeight="1" thickTop="1" thickBot="1" x14ac:dyDescent="0.3">
      <c r="C1319" s="34">
        <f>'PC Receitas'!K188</f>
        <v>0</v>
      </c>
      <c r="D1319" s="35" t="e">
        <f>VLOOKUP(C1319,'PC Receitas'!$K$4:$L$105,2,FALSE)</f>
        <v>#N/A</v>
      </c>
      <c r="E1319" s="49">
        <f>SUMIFS(Jan!$J$5:$J$586,Jan!$V$5:$V$586,"Receita",Jan!$G$5:$G$586,CReceber!$D1319,Jan!$L$5:$L$586,"Não Pago")</f>
        <v>0</v>
      </c>
      <c r="F1319" s="49">
        <f>SUMIFS(Fev!$J$5:$J$605,Fev!$V$5:$V$605,"Receita",Fev!$G$5:$G$605,CReceber!$D1319,Fev!$L$5:$L$605,"Não Pago")</f>
        <v>0</v>
      </c>
      <c r="G1319" s="49">
        <f>SUMIFS(Mar!$J$5:$J$605,Mar!$V$5:$V$605,"Receita",Mar!$G$5:$G$605,CReceber!$D1315,Mar!$L$5:$L$605,"Não Pago")</f>
        <v>0</v>
      </c>
      <c r="H1319" s="49">
        <f>SUMIFS(Abr!$J$5:$J$605,Abr!$V$5:$V$605,"Receita",Abr!$G$5:$G$605,CReceber!$D1319,Abr!$L$5:$L$605,"Não Pago")</f>
        <v>0</v>
      </c>
      <c r="I1319" s="49">
        <f>SUMIFS(Mai!$J$5:$J$605,Mai!$V$5:$V$605,"Receita",Mai!$G$5:$G$605,CReceber!$D1319,Mai!$L$5:$L$605,"Não Pago")</f>
        <v>0</v>
      </c>
      <c r="J1319" s="49">
        <f>SUMIFS(Jun!$J$5:$J$605,Jun!$V$5:$V$605,"Receita",Jun!$G$5:$G$605,CReceber!$D1319,Jun!$L$5:$L$605,"Não Pago")</f>
        <v>0</v>
      </c>
      <c r="K1319" s="49">
        <f>SUMIFS(Jul!$J$5:$J$605,Jul!$V$5:$V$605,"Receita",Jul!$G$5:$G$605,CReceber!$D1319,Jul!$L$5:$L$605,"Não Pago")</f>
        <v>0</v>
      </c>
      <c r="L1319" s="49">
        <f>SUMIFS(Ago!$J$5:$J$596,Ago!$V$5:$V$596,"Receita",Ago!$G$5:$G$596,CReceber!$D1319,Ago!$L$5:$L$596,"Não Pago")</f>
        <v>0</v>
      </c>
      <c r="M1319" s="49">
        <f>SUMIFS(Set!$J$5:$J$605,Set!$V$5:$V$605,"Receita",Set!$G$5:$G$605,CReceber!$D1319,Set!$L$5:$L$605,"Não Pago")</f>
        <v>0</v>
      </c>
      <c r="N1319" s="49">
        <f>SUMIFS(Out!$J$5:$J$605,Out!$V$5:$V$605,"Receita",Out!$G$5:$G$605,CReceber!$D1319,Out!$L$5:$L$605,"Não Pago")</f>
        <v>0</v>
      </c>
      <c r="O1319" s="49">
        <f>SUMIFS(Nov!$J$5:$J$605,Nov!$V$5:$V$605,"Receita",Nov!$G$5:$G$605,CReceber!$D1319,Nov!$L$5:$L$605,"Não Pago")</f>
        <v>0</v>
      </c>
      <c r="P1319" s="49">
        <f>SUMIFS(Dez!$J$5:$J$605,Dez!$V$5:$V$605,"Receita",Dez!$G$5:$G$605,CReceber!$D1319,Dez!$L$5:$L$605,"Não Pago")</f>
        <v>0</v>
      </c>
      <c r="Q1319" s="46">
        <f t="shared" si="28"/>
        <v>0</v>
      </c>
    </row>
    <row r="1320" spans="3:17" ht="25.5" customHeight="1" thickTop="1" thickBot="1" x14ac:dyDescent="0.3">
      <c r="C1320" s="34">
        <f>'PC Receitas'!K189</f>
        <v>0</v>
      </c>
      <c r="D1320" s="35" t="e">
        <f>VLOOKUP(C1320,'PC Receitas'!$K$4:$L$105,2,FALSE)</f>
        <v>#N/A</v>
      </c>
      <c r="E1320" s="49">
        <f>SUMIFS(Jan!$J$5:$J$586,Jan!$V$5:$V$586,"Receita",Jan!$G$5:$G$586,CReceber!$D1320,Jan!$L$5:$L$586,"Não Pago")</f>
        <v>0</v>
      </c>
      <c r="F1320" s="49">
        <f>SUMIFS(Fev!$J$5:$J$605,Fev!$V$5:$V$605,"Receita",Fev!$G$5:$G$605,CReceber!$D1320,Fev!$L$5:$L$605,"Não Pago")</f>
        <v>0</v>
      </c>
      <c r="G1320" s="49">
        <f>SUMIFS(Mar!$J$5:$J$605,Mar!$V$5:$V$605,"Receita",Mar!$G$5:$G$605,CReceber!$D1316,Mar!$L$5:$L$605,"Não Pago")</f>
        <v>0</v>
      </c>
      <c r="H1320" s="49">
        <f>SUMIFS(Abr!$J$5:$J$605,Abr!$V$5:$V$605,"Receita",Abr!$G$5:$G$605,CReceber!$D1320,Abr!$L$5:$L$605,"Não Pago")</f>
        <v>0</v>
      </c>
      <c r="I1320" s="49">
        <f>SUMIFS(Mai!$J$5:$J$605,Mai!$V$5:$V$605,"Receita",Mai!$G$5:$G$605,CReceber!$D1320,Mai!$L$5:$L$605,"Não Pago")</f>
        <v>0</v>
      </c>
      <c r="J1320" s="49">
        <f>SUMIFS(Jun!$J$5:$J$605,Jun!$V$5:$V$605,"Receita",Jun!$G$5:$G$605,CReceber!$D1320,Jun!$L$5:$L$605,"Não Pago")</f>
        <v>0</v>
      </c>
      <c r="K1320" s="49">
        <f>SUMIFS(Jul!$J$5:$J$605,Jul!$V$5:$V$605,"Receita",Jul!$G$5:$G$605,CReceber!$D1320,Jul!$L$5:$L$605,"Não Pago")</f>
        <v>0</v>
      </c>
      <c r="L1320" s="49">
        <f>SUMIFS(Ago!$J$5:$J$596,Ago!$V$5:$V$596,"Receita",Ago!$G$5:$G$596,CReceber!$D1320,Ago!$L$5:$L$596,"Não Pago")</f>
        <v>0</v>
      </c>
      <c r="M1320" s="49">
        <f>SUMIFS(Set!$J$5:$J$605,Set!$V$5:$V$605,"Receita",Set!$G$5:$G$605,CReceber!$D1320,Set!$L$5:$L$605,"Não Pago")</f>
        <v>0</v>
      </c>
      <c r="N1320" s="49">
        <f>SUMIFS(Out!$J$5:$J$605,Out!$V$5:$V$605,"Receita",Out!$G$5:$G$605,CReceber!$D1320,Out!$L$5:$L$605,"Não Pago")</f>
        <v>0</v>
      </c>
      <c r="O1320" s="49">
        <f>SUMIFS(Nov!$J$5:$J$605,Nov!$V$5:$V$605,"Receita",Nov!$G$5:$G$605,CReceber!$D1320,Nov!$L$5:$L$605,"Não Pago")</f>
        <v>0</v>
      </c>
      <c r="P1320" s="49">
        <f>SUMIFS(Dez!$J$5:$J$605,Dez!$V$5:$V$605,"Receita",Dez!$G$5:$G$605,CReceber!$D1320,Dez!$L$5:$L$605,"Não Pago")</f>
        <v>0</v>
      </c>
      <c r="Q1320" s="46">
        <f t="shared" si="28"/>
        <v>0</v>
      </c>
    </row>
    <row r="1321" spans="3:17" ht="25.5" customHeight="1" thickTop="1" thickBot="1" x14ac:dyDescent="0.3">
      <c r="C1321" s="34">
        <f>'PC Receitas'!K190</f>
        <v>0</v>
      </c>
      <c r="D1321" s="35" t="e">
        <f>VLOOKUP(C1321,'PC Receitas'!$K$4:$L$105,2,FALSE)</f>
        <v>#N/A</v>
      </c>
      <c r="E1321" s="49">
        <f>SUMIFS(Jan!$J$5:$J$586,Jan!$V$5:$V$586,"Receita",Jan!$G$5:$G$586,CReceber!$D1321,Jan!$L$5:$L$586,"Não Pago")</f>
        <v>0</v>
      </c>
      <c r="F1321" s="49">
        <f>SUMIFS(Fev!$J$5:$J$605,Fev!$V$5:$V$605,"Receita",Fev!$G$5:$G$605,CReceber!$D1321,Fev!$L$5:$L$605,"Não Pago")</f>
        <v>0</v>
      </c>
      <c r="G1321" s="49">
        <f>SUMIFS(Mar!$J$5:$J$605,Mar!$V$5:$V$605,"Receita",Mar!$G$5:$G$605,CReceber!$D1317,Mar!$L$5:$L$605,"Não Pago")</f>
        <v>0</v>
      </c>
      <c r="H1321" s="49">
        <f>SUMIFS(Abr!$J$5:$J$605,Abr!$V$5:$V$605,"Receita",Abr!$G$5:$G$605,CReceber!$D1321,Abr!$L$5:$L$605,"Não Pago")</f>
        <v>0</v>
      </c>
      <c r="I1321" s="49">
        <f>SUMIFS(Mai!$J$5:$J$605,Mai!$V$5:$V$605,"Receita",Mai!$G$5:$G$605,CReceber!$D1321,Mai!$L$5:$L$605,"Não Pago")</f>
        <v>0</v>
      </c>
      <c r="J1321" s="49">
        <f>SUMIFS(Jun!$J$5:$J$605,Jun!$V$5:$V$605,"Receita",Jun!$G$5:$G$605,CReceber!$D1321,Jun!$L$5:$L$605,"Não Pago")</f>
        <v>0</v>
      </c>
      <c r="K1321" s="49">
        <f>SUMIFS(Jul!$J$5:$J$605,Jul!$V$5:$V$605,"Receita",Jul!$G$5:$G$605,CReceber!$D1321,Jul!$L$5:$L$605,"Não Pago")</f>
        <v>0</v>
      </c>
      <c r="L1321" s="49">
        <f>SUMIFS(Ago!$J$5:$J$596,Ago!$V$5:$V$596,"Receita",Ago!$G$5:$G$596,CReceber!$D1321,Ago!$L$5:$L$596,"Não Pago")</f>
        <v>0</v>
      </c>
      <c r="M1321" s="49">
        <f>SUMIFS(Set!$J$5:$J$605,Set!$V$5:$V$605,"Receita",Set!$G$5:$G$605,CReceber!$D1321,Set!$L$5:$L$605,"Não Pago")</f>
        <v>0</v>
      </c>
      <c r="N1321" s="49">
        <f>SUMIFS(Out!$J$5:$J$605,Out!$V$5:$V$605,"Receita",Out!$G$5:$G$605,CReceber!$D1321,Out!$L$5:$L$605,"Não Pago")</f>
        <v>0</v>
      </c>
      <c r="O1321" s="49">
        <f>SUMIFS(Nov!$J$5:$J$605,Nov!$V$5:$V$605,"Receita",Nov!$G$5:$G$605,CReceber!$D1321,Nov!$L$5:$L$605,"Não Pago")</f>
        <v>0</v>
      </c>
      <c r="P1321" s="49">
        <f>SUMIFS(Dez!$J$5:$J$605,Dez!$V$5:$V$605,"Receita",Dez!$G$5:$G$605,CReceber!$D1321,Dez!$L$5:$L$605,"Não Pago")</f>
        <v>0</v>
      </c>
      <c r="Q1321" s="46">
        <f t="shared" si="28"/>
        <v>0</v>
      </c>
    </row>
    <row r="1322" spans="3:17" ht="25.5" customHeight="1" thickTop="1" thickBot="1" x14ac:dyDescent="0.3">
      <c r="C1322" s="34">
        <f>'PC Receitas'!K191</f>
        <v>0</v>
      </c>
      <c r="D1322" s="35" t="e">
        <f>VLOOKUP(C1322,'PC Receitas'!$K$4:$L$105,2,FALSE)</f>
        <v>#N/A</v>
      </c>
      <c r="E1322" s="49">
        <f>SUMIFS(Jan!$J$5:$J$586,Jan!$V$5:$V$586,"Receita",Jan!$G$5:$G$586,CReceber!$D1322,Jan!$L$5:$L$586,"Não Pago")</f>
        <v>0</v>
      </c>
      <c r="F1322" s="49">
        <f>SUMIFS(Fev!$J$5:$J$605,Fev!$V$5:$V$605,"Receita",Fev!$G$5:$G$605,CReceber!$D1322,Fev!$L$5:$L$605,"Não Pago")</f>
        <v>0</v>
      </c>
      <c r="G1322" s="49">
        <f>SUMIFS(Mar!$J$5:$J$605,Mar!$V$5:$V$605,"Receita",Mar!$G$5:$G$605,CReceber!$D1318,Mar!$L$5:$L$605,"Não Pago")</f>
        <v>0</v>
      </c>
      <c r="H1322" s="49">
        <f>SUMIFS(Abr!$J$5:$J$605,Abr!$V$5:$V$605,"Receita",Abr!$G$5:$G$605,CReceber!$D1322,Abr!$L$5:$L$605,"Não Pago")</f>
        <v>0</v>
      </c>
      <c r="I1322" s="49">
        <f>SUMIFS(Mai!$J$5:$J$605,Mai!$V$5:$V$605,"Receita",Mai!$G$5:$G$605,CReceber!$D1322,Mai!$L$5:$L$605,"Não Pago")</f>
        <v>0</v>
      </c>
      <c r="J1322" s="49">
        <f>SUMIFS(Jun!$J$5:$J$605,Jun!$V$5:$V$605,"Receita",Jun!$G$5:$G$605,CReceber!$D1322,Jun!$L$5:$L$605,"Não Pago")</f>
        <v>0</v>
      </c>
      <c r="K1322" s="49">
        <f>SUMIFS(Jul!$J$5:$J$605,Jul!$V$5:$V$605,"Receita",Jul!$G$5:$G$605,CReceber!$D1322,Jul!$L$5:$L$605,"Não Pago")</f>
        <v>0</v>
      </c>
      <c r="L1322" s="49">
        <f>SUMIFS(Ago!$J$5:$J$596,Ago!$V$5:$V$596,"Receita",Ago!$G$5:$G$596,CReceber!$D1322,Ago!$L$5:$L$596,"Não Pago")</f>
        <v>0</v>
      </c>
      <c r="M1322" s="49">
        <f>SUMIFS(Set!$J$5:$J$605,Set!$V$5:$V$605,"Receita",Set!$G$5:$G$605,CReceber!$D1322,Set!$L$5:$L$605,"Não Pago")</f>
        <v>0</v>
      </c>
      <c r="N1322" s="49">
        <f>SUMIFS(Out!$J$5:$J$605,Out!$V$5:$V$605,"Receita",Out!$G$5:$G$605,CReceber!$D1322,Out!$L$5:$L$605,"Não Pago")</f>
        <v>0</v>
      </c>
      <c r="O1322" s="49">
        <f>SUMIFS(Nov!$J$5:$J$605,Nov!$V$5:$V$605,"Receita",Nov!$G$5:$G$605,CReceber!$D1322,Nov!$L$5:$L$605,"Não Pago")</f>
        <v>0</v>
      </c>
      <c r="P1322" s="49">
        <f>SUMIFS(Dez!$J$5:$J$605,Dez!$V$5:$V$605,"Receita",Dez!$G$5:$G$605,CReceber!$D1322,Dez!$L$5:$L$605,"Não Pago")</f>
        <v>0</v>
      </c>
      <c r="Q1322" s="46">
        <f t="shared" si="28"/>
        <v>0</v>
      </c>
    </row>
    <row r="1323" spans="3:17" ht="25.5" customHeight="1" thickTop="1" thickBot="1" x14ac:dyDescent="0.3">
      <c r="C1323" s="34">
        <f>'PC Receitas'!K192</f>
        <v>0</v>
      </c>
      <c r="D1323" s="35" t="e">
        <f>VLOOKUP(C1323,'PC Receitas'!$K$4:$L$105,2,FALSE)</f>
        <v>#N/A</v>
      </c>
      <c r="E1323" s="49">
        <f>SUMIFS(Jan!$J$5:$J$586,Jan!$V$5:$V$586,"Receita",Jan!$G$5:$G$586,CReceber!$D1323,Jan!$L$5:$L$586,"Não Pago")</f>
        <v>0</v>
      </c>
      <c r="F1323" s="49">
        <f>SUMIFS(Fev!$J$5:$J$605,Fev!$V$5:$V$605,"Receita",Fev!$G$5:$G$605,CReceber!$D1323,Fev!$L$5:$L$605,"Não Pago")</f>
        <v>0</v>
      </c>
      <c r="G1323" s="49">
        <f>SUMIFS(Mar!$J$5:$J$605,Mar!$V$5:$V$605,"Receita",Mar!$G$5:$G$605,CReceber!$D1319,Mar!$L$5:$L$605,"Não Pago")</f>
        <v>0</v>
      </c>
      <c r="H1323" s="49">
        <f>SUMIFS(Abr!$J$5:$J$605,Abr!$V$5:$V$605,"Receita",Abr!$G$5:$G$605,CReceber!$D1323,Abr!$L$5:$L$605,"Não Pago")</f>
        <v>0</v>
      </c>
      <c r="I1323" s="49">
        <f>SUMIFS(Mai!$J$5:$J$605,Mai!$V$5:$V$605,"Receita",Mai!$G$5:$G$605,CReceber!$D1323,Mai!$L$5:$L$605,"Não Pago")</f>
        <v>0</v>
      </c>
      <c r="J1323" s="49">
        <f>SUMIFS(Jun!$J$5:$J$605,Jun!$V$5:$V$605,"Receita",Jun!$G$5:$G$605,CReceber!$D1323,Jun!$L$5:$L$605,"Não Pago")</f>
        <v>0</v>
      </c>
      <c r="K1323" s="49">
        <f>SUMIFS(Jul!$J$5:$J$605,Jul!$V$5:$V$605,"Receita",Jul!$G$5:$G$605,CReceber!$D1323,Jul!$L$5:$L$605,"Não Pago")</f>
        <v>0</v>
      </c>
      <c r="L1323" s="49">
        <f>SUMIFS(Ago!$J$5:$J$596,Ago!$V$5:$V$596,"Receita",Ago!$G$5:$G$596,CReceber!$D1323,Ago!$L$5:$L$596,"Não Pago")</f>
        <v>0</v>
      </c>
      <c r="M1323" s="49">
        <f>SUMIFS(Set!$J$5:$J$605,Set!$V$5:$V$605,"Receita",Set!$G$5:$G$605,CReceber!$D1323,Set!$L$5:$L$605,"Não Pago")</f>
        <v>0</v>
      </c>
      <c r="N1323" s="49">
        <f>SUMIFS(Out!$J$5:$J$605,Out!$V$5:$V$605,"Receita",Out!$G$5:$G$605,CReceber!$D1323,Out!$L$5:$L$605,"Não Pago")</f>
        <v>0</v>
      </c>
      <c r="O1323" s="49">
        <f>SUMIFS(Nov!$J$5:$J$605,Nov!$V$5:$V$605,"Receita",Nov!$G$5:$G$605,CReceber!$D1323,Nov!$L$5:$L$605,"Não Pago")</f>
        <v>0</v>
      </c>
      <c r="P1323" s="49">
        <f>SUMIFS(Dez!$J$5:$J$605,Dez!$V$5:$V$605,"Receita",Dez!$G$5:$G$605,CReceber!$D1323,Dez!$L$5:$L$605,"Não Pago")</f>
        <v>0</v>
      </c>
      <c r="Q1323" s="46">
        <f t="shared" si="28"/>
        <v>0</v>
      </c>
    </row>
    <row r="1324" spans="3:17" ht="25.5" customHeight="1" thickTop="1" thickBot="1" x14ac:dyDescent="0.3">
      <c r="C1324" s="34">
        <f>'PC Receitas'!K193</f>
        <v>0</v>
      </c>
      <c r="D1324" s="35" t="e">
        <f>VLOOKUP(C1324,'PC Receitas'!$K$4:$L$105,2,FALSE)</f>
        <v>#N/A</v>
      </c>
      <c r="E1324" s="49">
        <f>SUMIFS(Jan!$J$5:$J$586,Jan!$V$5:$V$586,"Receita",Jan!$G$5:$G$586,CReceber!$D1324,Jan!$L$5:$L$586,"Não Pago")</f>
        <v>0</v>
      </c>
      <c r="F1324" s="49">
        <f>SUMIFS(Fev!$J$5:$J$605,Fev!$V$5:$V$605,"Receita",Fev!$G$5:$G$605,CReceber!$D1324,Fev!$L$5:$L$605,"Não Pago")</f>
        <v>0</v>
      </c>
      <c r="G1324" s="49">
        <f>SUMIFS(Mar!$J$5:$J$605,Mar!$V$5:$V$605,"Receita",Mar!$G$5:$G$605,CReceber!$D1320,Mar!$L$5:$L$605,"Não Pago")</f>
        <v>0</v>
      </c>
      <c r="H1324" s="49">
        <f>SUMIFS(Abr!$J$5:$J$605,Abr!$V$5:$V$605,"Receita",Abr!$G$5:$G$605,CReceber!$D1324,Abr!$L$5:$L$605,"Não Pago")</f>
        <v>0</v>
      </c>
      <c r="I1324" s="49">
        <f>SUMIFS(Mai!$J$5:$J$605,Mai!$V$5:$V$605,"Receita",Mai!$G$5:$G$605,CReceber!$D1324,Mai!$L$5:$L$605,"Não Pago")</f>
        <v>0</v>
      </c>
      <c r="J1324" s="49">
        <f>SUMIFS(Jun!$J$5:$J$605,Jun!$V$5:$V$605,"Receita",Jun!$G$5:$G$605,CReceber!$D1324,Jun!$L$5:$L$605,"Não Pago")</f>
        <v>0</v>
      </c>
      <c r="K1324" s="49">
        <f>SUMIFS(Jul!$J$5:$J$605,Jul!$V$5:$V$605,"Receita",Jul!$G$5:$G$605,CReceber!$D1324,Jul!$L$5:$L$605,"Não Pago")</f>
        <v>0</v>
      </c>
      <c r="L1324" s="49">
        <f>SUMIFS(Ago!$J$5:$J$596,Ago!$V$5:$V$596,"Receita",Ago!$G$5:$G$596,CReceber!$D1324,Ago!$L$5:$L$596,"Não Pago")</f>
        <v>0</v>
      </c>
      <c r="M1324" s="49">
        <f>SUMIFS(Set!$J$5:$J$605,Set!$V$5:$V$605,"Receita",Set!$G$5:$G$605,CReceber!$D1324,Set!$L$5:$L$605,"Não Pago")</f>
        <v>0</v>
      </c>
      <c r="N1324" s="49">
        <f>SUMIFS(Out!$J$5:$J$605,Out!$V$5:$V$605,"Receita",Out!$G$5:$G$605,CReceber!$D1324,Out!$L$5:$L$605,"Não Pago")</f>
        <v>0</v>
      </c>
      <c r="O1324" s="49">
        <f>SUMIFS(Nov!$J$5:$J$605,Nov!$V$5:$V$605,"Receita",Nov!$G$5:$G$605,CReceber!$D1324,Nov!$L$5:$L$605,"Não Pago")</f>
        <v>0</v>
      </c>
      <c r="P1324" s="49">
        <f>SUMIFS(Dez!$J$5:$J$605,Dez!$V$5:$V$605,"Receita",Dez!$G$5:$G$605,CReceber!$D1324,Dez!$L$5:$L$605,"Não Pago")</f>
        <v>0</v>
      </c>
      <c r="Q1324" s="46">
        <f t="shared" si="28"/>
        <v>0</v>
      </c>
    </row>
    <row r="1325" spans="3:17" ht="25.5" customHeight="1" thickTop="1" thickBot="1" x14ac:dyDescent="0.3">
      <c r="C1325" s="34">
        <f>'PC Receitas'!K194</f>
        <v>0</v>
      </c>
      <c r="D1325" s="35" t="e">
        <f>VLOOKUP(C1325,'PC Receitas'!$K$4:$L$105,2,FALSE)</f>
        <v>#N/A</v>
      </c>
      <c r="E1325" s="49">
        <f>SUMIFS(Jan!$J$5:$J$586,Jan!$V$5:$V$586,"Receita",Jan!$G$5:$G$586,CReceber!$D1325,Jan!$L$5:$L$586,"Não Pago")</f>
        <v>0</v>
      </c>
      <c r="F1325" s="49">
        <f>SUMIFS(Fev!$J$5:$J$605,Fev!$V$5:$V$605,"Receita",Fev!$G$5:$G$605,CReceber!$D1325,Fev!$L$5:$L$605,"Não Pago")</f>
        <v>0</v>
      </c>
      <c r="G1325" s="49">
        <f>SUMIFS(Mar!$J$5:$J$605,Mar!$V$5:$V$605,"Receita",Mar!$G$5:$G$605,CReceber!$D1321,Mar!$L$5:$L$605,"Não Pago")</f>
        <v>0</v>
      </c>
      <c r="H1325" s="49">
        <f>SUMIFS(Abr!$J$5:$J$605,Abr!$V$5:$V$605,"Receita",Abr!$G$5:$G$605,CReceber!$D1325,Abr!$L$5:$L$605,"Não Pago")</f>
        <v>0</v>
      </c>
      <c r="I1325" s="49">
        <f>SUMIFS(Mai!$J$5:$J$605,Mai!$V$5:$V$605,"Receita",Mai!$G$5:$G$605,CReceber!$D1325,Mai!$L$5:$L$605,"Não Pago")</f>
        <v>0</v>
      </c>
      <c r="J1325" s="49">
        <f>SUMIFS(Jun!$J$5:$J$605,Jun!$V$5:$V$605,"Receita",Jun!$G$5:$G$605,CReceber!$D1325,Jun!$L$5:$L$605,"Não Pago")</f>
        <v>0</v>
      </c>
      <c r="K1325" s="49">
        <f>SUMIFS(Jul!$J$5:$J$605,Jul!$V$5:$V$605,"Receita",Jul!$G$5:$G$605,CReceber!$D1325,Jul!$L$5:$L$605,"Não Pago")</f>
        <v>0</v>
      </c>
      <c r="L1325" s="49">
        <f>SUMIFS(Ago!$J$5:$J$596,Ago!$V$5:$V$596,"Receita",Ago!$G$5:$G$596,CReceber!$D1325,Ago!$L$5:$L$596,"Não Pago")</f>
        <v>0</v>
      </c>
      <c r="M1325" s="49">
        <f>SUMIFS(Set!$J$5:$J$605,Set!$V$5:$V$605,"Receita",Set!$G$5:$G$605,CReceber!$D1325,Set!$L$5:$L$605,"Não Pago")</f>
        <v>0</v>
      </c>
      <c r="N1325" s="49">
        <f>SUMIFS(Out!$J$5:$J$605,Out!$V$5:$V$605,"Receita",Out!$G$5:$G$605,CReceber!$D1325,Out!$L$5:$L$605,"Não Pago")</f>
        <v>0</v>
      </c>
      <c r="O1325" s="49">
        <f>SUMIFS(Nov!$J$5:$J$605,Nov!$V$5:$V$605,"Receita",Nov!$G$5:$G$605,CReceber!$D1325,Nov!$L$5:$L$605,"Não Pago")</f>
        <v>0</v>
      </c>
      <c r="P1325" s="49">
        <f>SUMIFS(Dez!$J$5:$J$605,Dez!$V$5:$V$605,"Receita",Dez!$G$5:$G$605,CReceber!$D1325,Dez!$L$5:$L$605,"Não Pago")</f>
        <v>0</v>
      </c>
      <c r="Q1325" s="46">
        <f t="shared" si="28"/>
        <v>0</v>
      </c>
    </row>
    <row r="1326" spans="3:17" ht="25.5" customHeight="1" thickTop="1" thickBot="1" x14ac:dyDescent="0.3">
      <c r="C1326" s="34">
        <f>'PC Receitas'!K195</f>
        <v>0</v>
      </c>
      <c r="D1326" s="35" t="e">
        <f>VLOOKUP(C1326,'PC Receitas'!$K$4:$L$105,2,FALSE)</f>
        <v>#N/A</v>
      </c>
      <c r="E1326" s="49">
        <f>SUMIFS(Jan!$J$5:$J$586,Jan!$V$5:$V$586,"Receita",Jan!$G$5:$G$586,CReceber!$D1326,Jan!$L$5:$L$586,"Não Pago")</f>
        <v>0</v>
      </c>
      <c r="F1326" s="49">
        <f>SUMIFS(Fev!$J$5:$J$605,Fev!$V$5:$V$605,"Receita",Fev!$G$5:$G$605,CReceber!$D1326,Fev!$L$5:$L$605,"Não Pago")</f>
        <v>0</v>
      </c>
      <c r="G1326" s="49">
        <f>SUMIFS(Mar!$J$5:$J$605,Mar!$V$5:$V$605,"Receita",Mar!$G$5:$G$605,CReceber!$D1322,Mar!$L$5:$L$605,"Não Pago")</f>
        <v>0</v>
      </c>
      <c r="H1326" s="49">
        <f>SUMIFS(Abr!$J$5:$J$605,Abr!$V$5:$V$605,"Receita",Abr!$G$5:$G$605,CReceber!$D1326,Abr!$L$5:$L$605,"Não Pago")</f>
        <v>0</v>
      </c>
      <c r="I1326" s="49">
        <f>SUMIFS(Mai!$J$5:$J$605,Mai!$V$5:$V$605,"Receita",Mai!$G$5:$G$605,CReceber!$D1326,Mai!$L$5:$L$605,"Não Pago")</f>
        <v>0</v>
      </c>
      <c r="J1326" s="49">
        <f>SUMIFS(Jun!$J$5:$J$605,Jun!$V$5:$V$605,"Receita",Jun!$G$5:$G$605,CReceber!$D1326,Jun!$L$5:$L$605,"Não Pago")</f>
        <v>0</v>
      </c>
      <c r="K1326" s="49">
        <f>SUMIFS(Jul!$J$5:$J$605,Jul!$V$5:$V$605,"Receita",Jul!$G$5:$G$605,CReceber!$D1326,Jul!$L$5:$L$605,"Não Pago")</f>
        <v>0</v>
      </c>
      <c r="L1326" s="49">
        <f>SUMIFS(Ago!$J$5:$J$596,Ago!$V$5:$V$596,"Receita",Ago!$G$5:$G$596,CReceber!$D1326,Ago!$L$5:$L$596,"Não Pago")</f>
        <v>0</v>
      </c>
      <c r="M1326" s="49">
        <f>SUMIFS(Set!$J$5:$J$605,Set!$V$5:$V$605,"Receita",Set!$G$5:$G$605,CReceber!$D1326,Set!$L$5:$L$605,"Não Pago")</f>
        <v>0</v>
      </c>
      <c r="N1326" s="49">
        <f>SUMIFS(Out!$J$5:$J$605,Out!$V$5:$V$605,"Receita",Out!$G$5:$G$605,CReceber!$D1326,Out!$L$5:$L$605,"Não Pago")</f>
        <v>0</v>
      </c>
      <c r="O1326" s="49">
        <f>SUMIFS(Nov!$J$5:$J$605,Nov!$V$5:$V$605,"Receita",Nov!$G$5:$G$605,CReceber!$D1326,Nov!$L$5:$L$605,"Não Pago")</f>
        <v>0</v>
      </c>
      <c r="P1326" s="49">
        <f>SUMIFS(Dez!$J$5:$J$605,Dez!$V$5:$V$605,"Receita",Dez!$G$5:$G$605,CReceber!$D1326,Dez!$L$5:$L$605,"Não Pago")</f>
        <v>0</v>
      </c>
      <c r="Q1326" s="46">
        <f t="shared" si="28"/>
        <v>0</v>
      </c>
    </row>
    <row r="1327" spans="3:17" ht="25.5" customHeight="1" thickTop="1" thickBot="1" x14ac:dyDescent="0.3">
      <c r="C1327" s="34">
        <f>'PC Receitas'!K196</f>
        <v>0</v>
      </c>
      <c r="D1327" s="35" t="e">
        <f>VLOOKUP(C1327,'PC Receitas'!$K$4:$L$105,2,FALSE)</f>
        <v>#N/A</v>
      </c>
      <c r="E1327" s="49">
        <f>SUMIFS(Jan!$J$5:$J$586,Jan!$V$5:$V$586,"Receita",Jan!$G$5:$G$586,CReceber!$D1327,Jan!$L$5:$L$586,"Não Pago")</f>
        <v>0</v>
      </c>
      <c r="F1327" s="49">
        <f>SUMIFS(Fev!$J$5:$J$605,Fev!$V$5:$V$605,"Receita",Fev!$G$5:$G$605,CReceber!$D1327,Fev!$L$5:$L$605,"Não Pago")</f>
        <v>0</v>
      </c>
      <c r="G1327" s="49">
        <f>SUMIFS(Mar!$J$5:$J$605,Mar!$V$5:$V$605,"Receita",Mar!$G$5:$G$605,CReceber!$D1323,Mar!$L$5:$L$605,"Não Pago")</f>
        <v>0</v>
      </c>
      <c r="H1327" s="49">
        <f>SUMIFS(Abr!$J$5:$J$605,Abr!$V$5:$V$605,"Receita",Abr!$G$5:$G$605,CReceber!$D1327,Abr!$L$5:$L$605,"Não Pago")</f>
        <v>0</v>
      </c>
      <c r="I1327" s="49">
        <f>SUMIFS(Mai!$J$5:$J$605,Mai!$V$5:$V$605,"Receita",Mai!$G$5:$G$605,CReceber!$D1327,Mai!$L$5:$L$605,"Não Pago")</f>
        <v>0</v>
      </c>
      <c r="J1327" s="49">
        <f>SUMIFS(Jun!$J$5:$J$605,Jun!$V$5:$V$605,"Receita",Jun!$G$5:$G$605,CReceber!$D1327,Jun!$L$5:$L$605,"Não Pago")</f>
        <v>0</v>
      </c>
      <c r="K1327" s="49">
        <f>SUMIFS(Jul!$J$5:$J$605,Jul!$V$5:$V$605,"Receita",Jul!$G$5:$G$605,CReceber!$D1327,Jul!$L$5:$L$605,"Não Pago")</f>
        <v>0</v>
      </c>
      <c r="L1327" s="49">
        <f>SUMIFS(Ago!$J$5:$J$596,Ago!$V$5:$V$596,"Receita",Ago!$G$5:$G$596,CReceber!$D1327,Ago!$L$5:$L$596,"Não Pago")</f>
        <v>0</v>
      </c>
      <c r="M1327" s="49">
        <f>SUMIFS(Set!$J$5:$J$605,Set!$V$5:$V$605,"Receita",Set!$G$5:$G$605,CReceber!$D1327,Set!$L$5:$L$605,"Não Pago")</f>
        <v>0</v>
      </c>
      <c r="N1327" s="49">
        <f>SUMIFS(Out!$J$5:$J$605,Out!$V$5:$V$605,"Receita",Out!$G$5:$G$605,CReceber!$D1327,Out!$L$5:$L$605,"Não Pago")</f>
        <v>0</v>
      </c>
      <c r="O1327" s="49">
        <f>SUMIFS(Nov!$J$5:$J$605,Nov!$V$5:$V$605,"Receita",Nov!$G$5:$G$605,CReceber!$D1327,Nov!$L$5:$L$605,"Não Pago")</f>
        <v>0</v>
      </c>
      <c r="P1327" s="49">
        <f>SUMIFS(Dez!$J$5:$J$605,Dez!$V$5:$V$605,"Receita",Dez!$G$5:$G$605,CReceber!$D1327,Dez!$L$5:$L$605,"Não Pago")</f>
        <v>0</v>
      </c>
      <c r="Q1327" s="46">
        <f t="shared" si="28"/>
        <v>0</v>
      </c>
    </row>
    <row r="1328" spans="3:17" ht="25.5" customHeight="1" thickTop="1" thickBot="1" x14ac:dyDescent="0.3">
      <c r="C1328" s="34">
        <f>'PC Receitas'!K197</f>
        <v>0</v>
      </c>
      <c r="D1328" s="35" t="e">
        <f>VLOOKUP(C1328,'PC Receitas'!$K$4:$L$105,2,FALSE)</f>
        <v>#N/A</v>
      </c>
      <c r="E1328" s="49">
        <f>SUMIFS(Jan!$J$5:$J$586,Jan!$V$5:$V$586,"Receita",Jan!$G$5:$G$586,CReceber!$D1328,Jan!$L$5:$L$586,"Não Pago")</f>
        <v>0</v>
      </c>
      <c r="F1328" s="49">
        <f>SUMIFS(Fev!$J$5:$J$605,Fev!$V$5:$V$605,"Receita",Fev!$G$5:$G$605,CReceber!$D1328,Fev!$L$5:$L$605,"Não Pago")</f>
        <v>0</v>
      </c>
      <c r="G1328" s="49">
        <f>SUMIFS(Mar!$J$5:$J$605,Mar!$V$5:$V$605,"Receita",Mar!$G$5:$G$605,CReceber!$D1324,Mar!$L$5:$L$605,"Não Pago")</f>
        <v>0</v>
      </c>
      <c r="H1328" s="49">
        <f>SUMIFS(Abr!$J$5:$J$605,Abr!$V$5:$V$605,"Receita",Abr!$G$5:$G$605,CReceber!$D1328,Abr!$L$5:$L$605,"Não Pago")</f>
        <v>0</v>
      </c>
      <c r="I1328" s="49">
        <f>SUMIFS(Mai!$J$5:$J$605,Mai!$V$5:$V$605,"Receita",Mai!$G$5:$G$605,CReceber!$D1328,Mai!$L$5:$L$605,"Não Pago")</f>
        <v>0</v>
      </c>
      <c r="J1328" s="49">
        <f>SUMIFS(Jun!$J$5:$J$605,Jun!$V$5:$V$605,"Receita",Jun!$G$5:$G$605,CReceber!$D1328,Jun!$L$5:$L$605,"Não Pago")</f>
        <v>0</v>
      </c>
      <c r="K1328" s="49">
        <f>SUMIFS(Jul!$J$5:$J$605,Jul!$V$5:$V$605,"Receita",Jul!$G$5:$G$605,CReceber!$D1328,Jul!$L$5:$L$605,"Não Pago")</f>
        <v>0</v>
      </c>
      <c r="L1328" s="49">
        <f>SUMIFS(Ago!$J$5:$J$596,Ago!$V$5:$V$596,"Receita",Ago!$G$5:$G$596,CReceber!$D1328,Ago!$L$5:$L$596,"Não Pago")</f>
        <v>0</v>
      </c>
      <c r="M1328" s="49">
        <f>SUMIFS(Set!$J$5:$J$605,Set!$V$5:$V$605,"Receita",Set!$G$5:$G$605,CReceber!$D1328,Set!$L$5:$L$605,"Não Pago")</f>
        <v>0</v>
      </c>
      <c r="N1328" s="49">
        <f>SUMIFS(Out!$J$5:$J$605,Out!$V$5:$V$605,"Receita",Out!$G$5:$G$605,CReceber!$D1328,Out!$L$5:$L$605,"Não Pago")</f>
        <v>0</v>
      </c>
      <c r="O1328" s="49">
        <f>SUMIFS(Nov!$J$5:$J$605,Nov!$V$5:$V$605,"Receita",Nov!$G$5:$G$605,CReceber!$D1328,Nov!$L$5:$L$605,"Não Pago")</f>
        <v>0</v>
      </c>
      <c r="P1328" s="49">
        <f>SUMIFS(Dez!$J$5:$J$605,Dez!$V$5:$V$605,"Receita",Dez!$G$5:$G$605,CReceber!$D1328,Dez!$L$5:$L$605,"Não Pago")</f>
        <v>0</v>
      </c>
      <c r="Q1328" s="46">
        <f t="shared" si="28"/>
        <v>0</v>
      </c>
    </row>
    <row r="1329" spans="3:17" ht="25.5" customHeight="1" thickTop="1" thickBot="1" x14ac:dyDescent="0.3">
      <c r="C1329" s="34">
        <f>'PC Receitas'!K198</f>
        <v>0</v>
      </c>
      <c r="D1329" s="35" t="e">
        <f>VLOOKUP(C1329,'PC Receitas'!$K$4:$L$105,2,FALSE)</f>
        <v>#N/A</v>
      </c>
      <c r="E1329" s="49">
        <f>SUMIFS(Jan!$J$5:$J$586,Jan!$V$5:$V$586,"Receita",Jan!$G$5:$G$586,CReceber!$D1329,Jan!$L$5:$L$586,"Não Pago")</f>
        <v>0</v>
      </c>
      <c r="F1329" s="49">
        <f>SUMIFS(Fev!$J$5:$J$605,Fev!$V$5:$V$605,"Receita",Fev!$G$5:$G$605,CReceber!$D1329,Fev!$L$5:$L$605,"Não Pago")</f>
        <v>0</v>
      </c>
      <c r="G1329" s="49">
        <f>SUMIFS(Mar!$J$5:$J$605,Mar!$V$5:$V$605,"Receita",Mar!$G$5:$G$605,CReceber!$D1325,Mar!$L$5:$L$605,"Não Pago")</f>
        <v>0</v>
      </c>
      <c r="H1329" s="49">
        <f>SUMIFS(Abr!$J$5:$J$605,Abr!$V$5:$V$605,"Receita",Abr!$G$5:$G$605,CReceber!$D1329,Abr!$L$5:$L$605,"Não Pago")</f>
        <v>0</v>
      </c>
      <c r="I1329" s="49">
        <f>SUMIFS(Mai!$J$5:$J$605,Mai!$V$5:$V$605,"Receita",Mai!$G$5:$G$605,CReceber!$D1329,Mai!$L$5:$L$605,"Não Pago")</f>
        <v>0</v>
      </c>
      <c r="J1329" s="49">
        <f>SUMIFS(Jun!$J$5:$J$605,Jun!$V$5:$V$605,"Receita",Jun!$G$5:$G$605,CReceber!$D1329,Jun!$L$5:$L$605,"Não Pago")</f>
        <v>0</v>
      </c>
      <c r="K1329" s="49">
        <f>SUMIFS(Jul!$J$5:$J$605,Jul!$V$5:$V$605,"Receita",Jul!$G$5:$G$605,CReceber!$D1329,Jul!$L$5:$L$605,"Não Pago")</f>
        <v>0</v>
      </c>
      <c r="L1329" s="49">
        <f>SUMIFS(Ago!$J$5:$J$596,Ago!$V$5:$V$596,"Receita",Ago!$G$5:$G$596,CReceber!$D1329,Ago!$L$5:$L$596,"Não Pago")</f>
        <v>0</v>
      </c>
      <c r="M1329" s="49">
        <f>SUMIFS(Set!$J$5:$J$605,Set!$V$5:$V$605,"Receita",Set!$G$5:$G$605,CReceber!$D1329,Set!$L$5:$L$605,"Não Pago")</f>
        <v>0</v>
      </c>
      <c r="N1329" s="49">
        <f>SUMIFS(Out!$J$5:$J$605,Out!$V$5:$V$605,"Receita",Out!$G$5:$G$605,CReceber!$D1329,Out!$L$5:$L$605,"Não Pago")</f>
        <v>0</v>
      </c>
      <c r="O1329" s="49">
        <f>SUMIFS(Nov!$J$5:$J$605,Nov!$V$5:$V$605,"Receita",Nov!$G$5:$G$605,CReceber!$D1329,Nov!$L$5:$L$605,"Não Pago")</f>
        <v>0</v>
      </c>
      <c r="P1329" s="49">
        <f>SUMIFS(Dez!$J$5:$J$605,Dez!$V$5:$V$605,"Receita",Dez!$G$5:$G$605,CReceber!$D1329,Dez!$L$5:$L$605,"Não Pago")</f>
        <v>0</v>
      </c>
      <c r="Q1329" s="46">
        <f t="shared" si="28"/>
        <v>0</v>
      </c>
    </row>
    <row r="1330" spans="3:17" ht="25.5" customHeight="1" thickTop="1" thickBot="1" x14ac:dyDescent="0.3">
      <c r="C1330" s="34">
        <f>'PC Receitas'!K199</f>
        <v>0</v>
      </c>
      <c r="D1330" s="35" t="e">
        <f>VLOOKUP(C1330,'PC Receitas'!$K$4:$L$105,2,FALSE)</f>
        <v>#N/A</v>
      </c>
      <c r="E1330" s="49">
        <f>SUMIFS(Jan!$J$5:$J$586,Jan!$V$5:$V$586,"Receita",Jan!$G$5:$G$586,CReceber!$D1330,Jan!$L$5:$L$586,"Não Pago")</f>
        <v>0</v>
      </c>
      <c r="F1330" s="49">
        <f>SUMIFS(Fev!$J$5:$J$605,Fev!$V$5:$V$605,"Receita",Fev!$G$5:$G$605,CReceber!$D1330,Fev!$L$5:$L$605,"Não Pago")</f>
        <v>0</v>
      </c>
      <c r="G1330" s="49">
        <f>SUMIFS(Mar!$J$5:$J$605,Mar!$V$5:$V$605,"Receita",Mar!$G$5:$G$605,CReceber!$D1326,Mar!$L$5:$L$605,"Não Pago")</f>
        <v>0</v>
      </c>
      <c r="H1330" s="49">
        <f>SUMIFS(Abr!$J$5:$J$605,Abr!$V$5:$V$605,"Receita",Abr!$G$5:$G$605,CReceber!$D1330,Abr!$L$5:$L$605,"Não Pago")</f>
        <v>0</v>
      </c>
      <c r="I1330" s="49">
        <f>SUMIFS(Mai!$J$5:$J$605,Mai!$V$5:$V$605,"Receita",Mai!$G$5:$G$605,CReceber!$D1330,Mai!$L$5:$L$605,"Não Pago")</f>
        <v>0</v>
      </c>
      <c r="J1330" s="49">
        <f>SUMIFS(Jun!$J$5:$J$605,Jun!$V$5:$V$605,"Receita",Jun!$G$5:$G$605,CReceber!$D1330,Jun!$L$5:$L$605,"Não Pago")</f>
        <v>0</v>
      </c>
      <c r="K1330" s="49">
        <f>SUMIFS(Jul!$J$5:$J$605,Jul!$V$5:$V$605,"Receita",Jul!$G$5:$G$605,CReceber!$D1330,Jul!$L$5:$L$605,"Não Pago")</f>
        <v>0</v>
      </c>
      <c r="L1330" s="49">
        <f>SUMIFS(Ago!$J$5:$J$596,Ago!$V$5:$V$596,"Receita",Ago!$G$5:$G$596,CReceber!$D1330,Ago!$L$5:$L$596,"Não Pago")</f>
        <v>0</v>
      </c>
      <c r="M1330" s="49">
        <f>SUMIFS(Set!$J$5:$J$605,Set!$V$5:$V$605,"Receita",Set!$G$5:$G$605,CReceber!$D1330,Set!$L$5:$L$605,"Não Pago")</f>
        <v>0</v>
      </c>
      <c r="N1330" s="49">
        <f>SUMIFS(Out!$J$5:$J$605,Out!$V$5:$V$605,"Receita",Out!$G$5:$G$605,CReceber!$D1330,Out!$L$5:$L$605,"Não Pago")</f>
        <v>0</v>
      </c>
      <c r="O1330" s="49">
        <f>SUMIFS(Nov!$J$5:$J$605,Nov!$V$5:$V$605,"Receita",Nov!$G$5:$G$605,CReceber!$D1330,Nov!$L$5:$L$605,"Não Pago")</f>
        <v>0</v>
      </c>
      <c r="P1330" s="49">
        <f>SUMIFS(Dez!$J$5:$J$605,Dez!$V$5:$V$605,"Receita",Dez!$G$5:$G$605,CReceber!$D1330,Dez!$L$5:$L$605,"Não Pago")</f>
        <v>0</v>
      </c>
      <c r="Q1330" s="46">
        <f t="shared" si="28"/>
        <v>0</v>
      </c>
    </row>
    <row r="1331" spans="3:17" ht="25.5" customHeight="1" thickTop="1" thickBot="1" x14ac:dyDescent="0.3">
      <c r="C1331" s="34">
        <f>'PC Receitas'!K200</f>
        <v>0</v>
      </c>
      <c r="D1331" s="35" t="e">
        <f>VLOOKUP(C1331,'PC Receitas'!$K$4:$L$105,2,FALSE)</f>
        <v>#N/A</v>
      </c>
      <c r="E1331" s="49">
        <f>SUMIFS(Jan!$J$5:$J$586,Jan!$V$5:$V$586,"Receita",Jan!$G$5:$G$586,CReceber!$D1331,Jan!$L$5:$L$586,"Não Pago")</f>
        <v>0</v>
      </c>
      <c r="F1331" s="49">
        <f>SUMIFS(Fev!$J$5:$J$605,Fev!$V$5:$V$605,"Receita",Fev!$G$5:$G$605,CReceber!$D1331,Fev!$L$5:$L$605,"Não Pago")</f>
        <v>0</v>
      </c>
      <c r="G1331" s="49">
        <f>SUMIFS(Mar!$J$5:$J$605,Mar!$V$5:$V$605,"Receita",Mar!$G$5:$G$605,CReceber!$D1327,Mar!$L$5:$L$605,"Não Pago")</f>
        <v>0</v>
      </c>
      <c r="H1331" s="49">
        <f>SUMIFS(Abr!$J$5:$J$605,Abr!$V$5:$V$605,"Receita",Abr!$G$5:$G$605,CReceber!$D1331,Abr!$L$5:$L$605,"Não Pago")</f>
        <v>0</v>
      </c>
      <c r="I1331" s="49">
        <f>SUMIFS(Mai!$J$5:$J$605,Mai!$V$5:$V$605,"Receita",Mai!$G$5:$G$605,CReceber!$D1331,Mai!$L$5:$L$605,"Não Pago")</f>
        <v>0</v>
      </c>
      <c r="J1331" s="49">
        <f>SUMIFS(Jun!$J$5:$J$605,Jun!$V$5:$V$605,"Receita",Jun!$G$5:$G$605,CReceber!$D1331,Jun!$L$5:$L$605,"Não Pago")</f>
        <v>0</v>
      </c>
      <c r="K1331" s="49">
        <f>SUMIFS(Jul!$J$5:$J$605,Jul!$V$5:$V$605,"Receita",Jul!$G$5:$G$605,CReceber!$D1331,Jul!$L$5:$L$605,"Não Pago")</f>
        <v>0</v>
      </c>
      <c r="L1331" s="49">
        <f>SUMIFS(Ago!$J$5:$J$596,Ago!$V$5:$V$596,"Receita",Ago!$G$5:$G$596,CReceber!$D1331,Ago!$L$5:$L$596,"Não Pago")</f>
        <v>0</v>
      </c>
      <c r="M1331" s="49">
        <f>SUMIFS(Set!$J$5:$J$605,Set!$V$5:$V$605,"Receita",Set!$G$5:$G$605,CReceber!$D1331,Set!$L$5:$L$605,"Não Pago")</f>
        <v>0</v>
      </c>
      <c r="N1331" s="49">
        <f>SUMIFS(Out!$J$5:$J$605,Out!$V$5:$V$605,"Receita",Out!$G$5:$G$605,CReceber!$D1331,Out!$L$5:$L$605,"Não Pago")</f>
        <v>0</v>
      </c>
      <c r="O1331" s="49">
        <f>SUMIFS(Nov!$J$5:$J$605,Nov!$V$5:$V$605,"Receita",Nov!$G$5:$G$605,CReceber!$D1331,Nov!$L$5:$L$605,"Não Pago")</f>
        <v>0</v>
      </c>
      <c r="P1331" s="49">
        <f>SUMIFS(Dez!$J$5:$J$605,Dez!$V$5:$V$605,"Receita",Dez!$G$5:$G$605,CReceber!$D1331,Dez!$L$5:$L$605,"Não Pago")</f>
        <v>0</v>
      </c>
      <c r="Q1331" s="46">
        <f t="shared" si="28"/>
        <v>0</v>
      </c>
    </row>
    <row r="1332" spans="3:17" ht="25.5" customHeight="1" thickTop="1" thickBot="1" x14ac:dyDescent="0.3">
      <c r="C1332" s="34">
        <f>'PC Receitas'!K201</f>
        <v>0</v>
      </c>
      <c r="D1332" s="35" t="e">
        <f>VLOOKUP(C1332,'PC Receitas'!$K$4:$L$105,2,FALSE)</f>
        <v>#N/A</v>
      </c>
      <c r="E1332" s="49">
        <f>SUMIFS(Jan!$J$5:$J$586,Jan!$V$5:$V$586,"Receita",Jan!$G$5:$G$586,CReceber!$D1332,Jan!$L$5:$L$586,"Não Pago")</f>
        <v>0</v>
      </c>
      <c r="F1332" s="49">
        <f>SUMIFS(Fev!$J$5:$J$605,Fev!$V$5:$V$605,"Receita",Fev!$G$5:$G$605,CReceber!$D1332,Fev!$L$5:$L$605,"Não Pago")</f>
        <v>0</v>
      </c>
      <c r="G1332" s="49">
        <f>SUMIFS(Mar!$J$5:$J$605,Mar!$V$5:$V$605,"Receita",Mar!$G$5:$G$605,CReceber!$D1328,Mar!$L$5:$L$605,"Não Pago")</f>
        <v>0</v>
      </c>
      <c r="H1332" s="49">
        <f>SUMIFS(Abr!$J$5:$J$605,Abr!$V$5:$V$605,"Receita",Abr!$G$5:$G$605,CReceber!$D1332,Abr!$L$5:$L$605,"Não Pago")</f>
        <v>0</v>
      </c>
      <c r="I1332" s="49">
        <f>SUMIFS(Mai!$J$5:$J$605,Mai!$V$5:$V$605,"Receita",Mai!$G$5:$G$605,CReceber!$D1332,Mai!$L$5:$L$605,"Não Pago")</f>
        <v>0</v>
      </c>
      <c r="J1332" s="49">
        <f>SUMIFS(Jun!$J$5:$J$605,Jun!$V$5:$V$605,"Receita",Jun!$G$5:$G$605,CReceber!$D1332,Jun!$L$5:$L$605,"Não Pago")</f>
        <v>0</v>
      </c>
      <c r="K1332" s="49">
        <f>SUMIFS(Jul!$J$5:$J$605,Jul!$V$5:$V$605,"Receita",Jul!$G$5:$G$605,CReceber!$D1332,Jul!$L$5:$L$605,"Não Pago")</f>
        <v>0</v>
      </c>
      <c r="L1332" s="49">
        <f>SUMIFS(Ago!$J$5:$J$596,Ago!$V$5:$V$596,"Receita",Ago!$G$5:$G$596,CReceber!$D1332,Ago!$L$5:$L$596,"Não Pago")</f>
        <v>0</v>
      </c>
      <c r="M1332" s="49">
        <f>SUMIFS(Set!$J$5:$J$605,Set!$V$5:$V$605,"Receita",Set!$G$5:$G$605,CReceber!$D1332,Set!$L$5:$L$605,"Não Pago")</f>
        <v>0</v>
      </c>
      <c r="N1332" s="49">
        <f>SUMIFS(Out!$J$5:$J$605,Out!$V$5:$V$605,"Receita",Out!$G$5:$G$605,CReceber!$D1332,Out!$L$5:$L$605,"Não Pago")</f>
        <v>0</v>
      </c>
      <c r="O1332" s="49">
        <f>SUMIFS(Nov!$J$5:$J$605,Nov!$V$5:$V$605,"Receita",Nov!$G$5:$G$605,CReceber!$D1332,Nov!$L$5:$L$605,"Não Pago")</f>
        <v>0</v>
      </c>
      <c r="P1332" s="49">
        <f>SUMIFS(Dez!$J$5:$J$605,Dez!$V$5:$V$605,"Receita",Dez!$G$5:$G$605,CReceber!$D1332,Dez!$L$5:$L$605,"Não Pago")</f>
        <v>0</v>
      </c>
      <c r="Q1332" s="46">
        <f t="shared" si="28"/>
        <v>0</v>
      </c>
    </row>
    <row r="1333" spans="3:17" ht="25.5" customHeight="1" thickTop="1" thickBot="1" x14ac:dyDescent="0.3">
      <c r="C1333" s="34">
        <f>'PC Receitas'!K202</f>
        <v>0</v>
      </c>
      <c r="D1333" s="35" t="e">
        <f>VLOOKUP(C1333,'PC Receitas'!$K$4:$L$105,2,FALSE)</f>
        <v>#N/A</v>
      </c>
      <c r="E1333" s="49">
        <f>SUMIFS(Jan!$J$5:$J$586,Jan!$V$5:$V$586,"Receita",Jan!$G$5:$G$586,CReceber!$D1333,Jan!$L$5:$L$586,"Não Pago")</f>
        <v>0</v>
      </c>
      <c r="F1333" s="49">
        <f>SUMIFS(Fev!$J$5:$J$605,Fev!$V$5:$V$605,"Receita",Fev!$G$5:$G$605,CReceber!$D1333,Fev!$L$5:$L$605,"Não Pago")</f>
        <v>0</v>
      </c>
      <c r="G1333" s="49">
        <f>SUMIFS(Mar!$J$5:$J$605,Mar!$V$5:$V$605,"Receita",Mar!$G$5:$G$605,CReceber!$D1329,Mar!$L$5:$L$605,"Não Pago")</f>
        <v>0</v>
      </c>
      <c r="H1333" s="49">
        <f>SUMIFS(Abr!$J$5:$J$605,Abr!$V$5:$V$605,"Receita",Abr!$G$5:$G$605,CReceber!$D1333,Abr!$L$5:$L$605,"Não Pago")</f>
        <v>0</v>
      </c>
      <c r="I1333" s="49">
        <f>SUMIFS(Mai!$J$5:$J$605,Mai!$V$5:$V$605,"Receita",Mai!$G$5:$G$605,CReceber!$D1333,Mai!$L$5:$L$605,"Não Pago")</f>
        <v>0</v>
      </c>
      <c r="J1333" s="49">
        <f>SUMIFS(Jun!$J$5:$J$605,Jun!$V$5:$V$605,"Receita",Jun!$G$5:$G$605,CReceber!$D1333,Jun!$L$5:$L$605,"Não Pago")</f>
        <v>0</v>
      </c>
      <c r="K1333" s="49">
        <f>SUMIFS(Jul!$J$5:$J$605,Jul!$V$5:$V$605,"Receita",Jul!$G$5:$G$605,CReceber!$D1333,Jul!$L$5:$L$605,"Não Pago")</f>
        <v>0</v>
      </c>
      <c r="L1333" s="49">
        <f>SUMIFS(Ago!$J$5:$J$596,Ago!$V$5:$V$596,"Receita",Ago!$G$5:$G$596,CReceber!$D1333,Ago!$L$5:$L$596,"Não Pago")</f>
        <v>0</v>
      </c>
      <c r="M1333" s="49">
        <f>SUMIFS(Set!$J$5:$J$605,Set!$V$5:$V$605,"Receita",Set!$G$5:$G$605,CReceber!$D1333,Set!$L$5:$L$605,"Não Pago")</f>
        <v>0</v>
      </c>
      <c r="N1333" s="49">
        <f>SUMIFS(Out!$J$5:$J$605,Out!$V$5:$V$605,"Receita",Out!$G$5:$G$605,CReceber!$D1333,Out!$L$5:$L$605,"Não Pago")</f>
        <v>0</v>
      </c>
      <c r="O1333" s="49">
        <f>SUMIFS(Nov!$J$5:$J$605,Nov!$V$5:$V$605,"Receita",Nov!$G$5:$G$605,CReceber!$D1333,Nov!$L$5:$L$605,"Não Pago")</f>
        <v>0</v>
      </c>
      <c r="P1333" s="49">
        <f>SUMIFS(Dez!$J$5:$J$605,Dez!$V$5:$V$605,"Receita",Dez!$G$5:$G$605,CReceber!$D1333,Dez!$L$5:$L$605,"Não Pago")</f>
        <v>0</v>
      </c>
      <c r="Q1333" s="46">
        <f t="shared" si="28"/>
        <v>0</v>
      </c>
    </row>
    <row r="1334" spans="3:17" ht="25.5" customHeight="1" thickTop="1" thickBot="1" x14ac:dyDescent="0.3">
      <c r="C1334" s="34">
        <f>'PC Receitas'!K203</f>
        <v>0</v>
      </c>
      <c r="D1334" s="35" t="e">
        <f>VLOOKUP(C1334,'PC Receitas'!$K$4:$L$105,2,FALSE)</f>
        <v>#N/A</v>
      </c>
      <c r="E1334" s="49">
        <f>SUMIFS(Jan!$J$5:$J$586,Jan!$V$5:$V$586,"Receita",Jan!$G$5:$G$586,CReceber!$D1334,Jan!$L$5:$L$586,"Não Pago")</f>
        <v>0</v>
      </c>
      <c r="F1334" s="49">
        <f>SUMIFS(Fev!$J$5:$J$605,Fev!$V$5:$V$605,"Receita",Fev!$G$5:$G$605,CReceber!$D1334,Fev!$L$5:$L$605,"Não Pago")</f>
        <v>0</v>
      </c>
      <c r="G1334" s="49">
        <f>SUMIFS(Mar!$J$5:$J$605,Mar!$V$5:$V$605,"Receita",Mar!$G$5:$G$605,CReceber!$D1330,Mar!$L$5:$L$605,"Não Pago")</f>
        <v>0</v>
      </c>
      <c r="H1334" s="49">
        <f>SUMIFS(Abr!$J$5:$J$605,Abr!$V$5:$V$605,"Receita",Abr!$G$5:$G$605,CReceber!$D1334,Abr!$L$5:$L$605,"Não Pago")</f>
        <v>0</v>
      </c>
      <c r="I1334" s="49">
        <f>SUMIFS(Mai!$J$5:$J$605,Mai!$V$5:$V$605,"Receita",Mai!$G$5:$G$605,CReceber!$D1334,Mai!$L$5:$L$605,"Não Pago")</f>
        <v>0</v>
      </c>
      <c r="J1334" s="49">
        <f>SUMIFS(Jun!$J$5:$J$605,Jun!$V$5:$V$605,"Receita",Jun!$G$5:$G$605,CReceber!$D1334,Jun!$L$5:$L$605,"Não Pago")</f>
        <v>0</v>
      </c>
      <c r="K1334" s="49">
        <f>SUMIFS(Jul!$J$5:$J$605,Jul!$V$5:$V$605,"Receita",Jul!$G$5:$G$605,CReceber!$D1334,Jul!$L$5:$L$605,"Não Pago")</f>
        <v>0</v>
      </c>
      <c r="L1334" s="49">
        <f>SUMIFS(Ago!$J$5:$J$596,Ago!$V$5:$V$596,"Receita",Ago!$G$5:$G$596,CReceber!$D1334,Ago!$L$5:$L$596,"Não Pago")</f>
        <v>0</v>
      </c>
      <c r="M1334" s="49">
        <f>SUMIFS(Set!$J$5:$J$605,Set!$V$5:$V$605,"Receita",Set!$G$5:$G$605,CReceber!$D1334,Set!$L$5:$L$605,"Não Pago")</f>
        <v>0</v>
      </c>
      <c r="N1334" s="49">
        <f>SUMIFS(Out!$J$5:$J$605,Out!$V$5:$V$605,"Receita",Out!$G$5:$G$605,CReceber!$D1334,Out!$L$5:$L$605,"Não Pago")</f>
        <v>0</v>
      </c>
      <c r="O1334" s="49">
        <f>SUMIFS(Nov!$J$5:$J$605,Nov!$V$5:$V$605,"Receita",Nov!$G$5:$G$605,CReceber!$D1334,Nov!$L$5:$L$605,"Não Pago")</f>
        <v>0</v>
      </c>
      <c r="P1334" s="49">
        <f>SUMIFS(Dez!$J$5:$J$605,Dez!$V$5:$V$605,"Receita",Dez!$G$5:$G$605,CReceber!$D1334,Dez!$L$5:$L$605,"Não Pago")</f>
        <v>0</v>
      </c>
      <c r="Q1334" s="46">
        <f t="shared" si="28"/>
        <v>0</v>
      </c>
    </row>
    <row r="1335" spans="3:17" ht="25.5" customHeight="1" thickTop="1" thickBot="1" x14ac:dyDescent="0.3">
      <c r="C1335" s="34">
        <f>'PC Receitas'!K204</f>
        <v>0</v>
      </c>
      <c r="D1335" s="35" t="e">
        <f>VLOOKUP(C1335,'PC Receitas'!$K$4:$L$105,2,FALSE)</f>
        <v>#N/A</v>
      </c>
      <c r="E1335" s="49">
        <f>SUMIFS(Jan!$J$5:$J$586,Jan!$V$5:$V$586,"Receita",Jan!$G$5:$G$586,CReceber!$D1335,Jan!$L$5:$L$586,"Não Pago")</f>
        <v>0</v>
      </c>
      <c r="F1335" s="49">
        <f>SUMIFS(Fev!$J$5:$J$605,Fev!$V$5:$V$605,"Receita",Fev!$G$5:$G$605,CReceber!$D1335,Fev!$L$5:$L$605,"Não Pago")</f>
        <v>0</v>
      </c>
      <c r="G1335" s="49">
        <f>SUMIFS(Mar!$J$5:$J$605,Mar!$V$5:$V$605,"Receita",Mar!$G$5:$G$605,CReceber!$D1331,Mar!$L$5:$L$605,"Não Pago")</f>
        <v>0</v>
      </c>
      <c r="H1335" s="49">
        <f>SUMIFS(Abr!$J$5:$J$605,Abr!$V$5:$V$605,"Receita",Abr!$G$5:$G$605,CReceber!$D1335,Abr!$L$5:$L$605,"Não Pago")</f>
        <v>0</v>
      </c>
      <c r="I1335" s="49">
        <f>SUMIFS(Mai!$J$5:$J$605,Mai!$V$5:$V$605,"Receita",Mai!$G$5:$G$605,CReceber!$D1335,Mai!$L$5:$L$605,"Não Pago")</f>
        <v>0</v>
      </c>
      <c r="J1335" s="49">
        <f>SUMIFS(Jun!$J$5:$J$605,Jun!$V$5:$V$605,"Receita",Jun!$G$5:$G$605,CReceber!$D1335,Jun!$L$5:$L$605,"Não Pago")</f>
        <v>0</v>
      </c>
      <c r="K1335" s="49">
        <f>SUMIFS(Jul!$J$5:$J$605,Jul!$V$5:$V$605,"Receita",Jul!$G$5:$G$605,CReceber!$D1335,Jul!$L$5:$L$605,"Não Pago")</f>
        <v>0</v>
      </c>
      <c r="L1335" s="49">
        <f>SUMIFS(Ago!$J$5:$J$596,Ago!$V$5:$V$596,"Receita",Ago!$G$5:$G$596,CReceber!$D1335,Ago!$L$5:$L$596,"Não Pago")</f>
        <v>0</v>
      </c>
      <c r="M1335" s="49">
        <f>SUMIFS(Set!$J$5:$J$605,Set!$V$5:$V$605,"Receita",Set!$G$5:$G$605,CReceber!$D1335,Set!$L$5:$L$605,"Não Pago")</f>
        <v>0</v>
      </c>
      <c r="N1335" s="49">
        <f>SUMIFS(Out!$J$5:$J$605,Out!$V$5:$V$605,"Receita",Out!$G$5:$G$605,CReceber!$D1335,Out!$L$5:$L$605,"Não Pago")</f>
        <v>0</v>
      </c>
      <c r="O1335" s="49">
        <f>SUMIFS(Nov!$J$5:$J$605,Nov!$V$5:$V$605,"Receita",Nov!$G$5:$G$605,CReceber!$D1335,Nov!$L$5:$L$605,"Não Pago")</f>
        <v>0</v>
      </c>
      <c r="P1335" s="49">
        <f>SUMIFS(Dez!$J$5:$J$605,Dez!$V$5:$V$605,"Receita",Dez!$G$5:$G$605,CReceber!$D1335,Dez!$L$5:$L$605,"Não Pago")</f>
        <v>0</v>
      </c>
      <c r="Q1335" s="46">
        <f t="shared" si="28"/>
        <v>0</v>
      </c>
    </row>
    <row r="1336" spans="3:17" ht="25.5" customHeight="1" thickTop="1" thickBot="1" x14ac:dyDescent="0.3">
      <c r="C1336" s="34">
        <f>'PC Receitas'!K205</f>
        <v>0</v>
      </c>
      <c r="D1336" s="35" t="e">
        <f>VLOOKUP(C1336,'PC Receitas'!$K$4:$L$105,2,FALSE)</f>
        <v>#N/A</v>
      </c>
      <c r="E1336" s="49">
        <f>SUMIFS(Jan!$J$5:$J$586,Jan!$V$5:$V$586,"Receita",Jan!$G$5:$G$586,CReceber!$D1336,Jan!$L$5:$L$586,"Não Pago")</f>
        <v>0</v>
      </c>
      <c r="F1336" s="49">
        <f>SUMIFS(Fev!$J$5:$J$605,Fev!$V$5:$V$605,"Receita",Fev!$G$5:$G$605,CReceber!$D1336,Fev!$L$5:$L$605,"Não Pago")</f>
        <v>0</v>
      </c>
      <c r="G1336" s="49">
        <f>SUMIFS(Mar!$J$5:$J$605,Mar!$V$5:$V$605,"Receita",Mar!$G$5:$G$605,CReceber!$D1332,Mar!$L$5:$L$605,"Não Pago")</f>
        <v>0</v>
      </c>
      <c r="H1336" s="49">
        <f>SUMIFS(Abr!$J$5:$J$605,Abr!$V$5:$V$605,"Receita",Abr!$G$5:$G$605,CReceber!$D1336,Abr!$L$5:$L$605,"Não Pago")</f>
        <v>0</v>
      </c>
      <c r="I1336" s="49">
        <f>SUMIFS(Mai!$J$5:$J$605,Mai!$V$5:$V$605,"Receita",Mai!$G$5:$G$605,CReceber!$D1336,Mai!$L$5:$L$605,"Não Pago")</f>
        <v>0</v>
      </c>
      <c r="J1336" s="49">
        <f>SUMIFS(Jun!$J$5:$J$605,Jun!$V$5:$V$605,"Receita",Jun!$G$5:$G$605,CReceber!$D1336,Jun!$L$5:$L$605,"Não Pago")</f>
        <v>0</v>
      </c>
      <c r="K1336" s="49">
        <f>SUMIFS(Jul!$J$5:$J$605,Jul!$V$5:$V$605,"Receita",Jul!$G$5:$G$605,CReceber!$D1336,Jul!$L$5:$L$605,"Não Pago")</f>
        <v>0</v>
      </c>
      <c r="L1336" s="49">
        <f>SUMIFS(Ago!$J$5:$J$596,Ago!$V$5:$V$596,"Receita",Ago!$G$5:$G$596,CReceber!$D1336,Ago!$L$5:$L$596,"Não Pago")</f>
        <v>0</v>
      </c>
      <c r="M1336" s="49">
        <f>SUMIFS(Set!$J$5:$J$605,Set!$V$5:$V$605,"Receita",Set!$G$5:$G$605,CReceber!$D1336,Set!$L$5:$L$605,"Não Pago")</f>
        <v>0</v>
      </c>
      <c r="N1336" s="49">
        <f>SUMIFS(Out!$J$5:$J$605,Out!$V$5:$V$605,"Receita",Out!$G$5:$G$605,CReceber!$D1336,Out!$L$5:$L$605,"Não Pago")</f>
        <v>0</v>
      </c>
      <c r="O1336" s="49">
        <f>SUMIFS(Nov!$J$5:$J$605,Nov!$V$5:$V$605,"Receita",Nov!$G$5:$G$605,CReceber!$D1336,Nov!$L$5:$L$605,"Não Pago")</f>
        <v>0</v>
      </c>
      <c r="P1336" s="49">
        <f>SUMIFS(Dez!$J$5:$J$605,Dez!$V$5:$V$605,"Receita",Dez!$G$5:$G$605,CReceber!$D1336,Dez!$L$5:$L$605,"Não Pago")</f>
        <v>0</v>
      </c>
      <c r="Q1336" s="46">
        <f>SUM(E1336:P1336)</f>
        <v>0</v>
      </c>
    </row>
    <row r="1337" spans="3:17" ht="25.5" customHeight="1" thickTop="1" thickBot="1" x14ac:dyDescent="0.3">
      <c r="C1337" s="34">
        <f>'PC Receitas'!K206</f>
        <v>0</v>
      </c>
      <c r="D1337" s="35" t="e">
        <f>VLOOKUP(C1337,'PC Receitas'!$K$4:$L$105,2,FALSE)</f>
        <v>#N/A</v>
      </c>
      <c r="E1337" s="49">
        <f>SUMIFS(Jan!$J$5:$J$586,Jan!$V$5:$V$586,"Receita",Jan!$G$5:$G$586,CReceber!$D1337,Jan!$L$5:$L$586,"Não Pago")</f>
        <v>0</v>
      </c>
      <c r="F1337" s="49">
        <f>SUMIFS(Fev!$J$5:$J$605,Fev!$V$5:$V$605,"Receita",Fev!$G$5:$G$605,CReceber!$D1337,Fev!$L$5:$L$605,"Não Pago")</f>
        <v>0</v>
      </c>
      <c r="G1337" s="49">
        <f>SUMIFS(Mar!$J$5:$J$605,Mar!$V$5:$V$605,"Receita",Mar!$G$5:$G$605,CReceber!$D1333,Mar!$L$5:$L$605,"Não Pago")</f>
        <v>0</v>
      </c>
      <c r="H1337" s="49">
        <f>SUMIFS(Abr!$J$5:$J$605,Abr!$V$5:$V$605,"Receita",Abr!$G$5:$G$605,CReceber!$D1337,Abr!$L$5:$L$605,"Não Pago")</f>
        <v>0</v>
      </c>
      <c r="I1337" s="49">
        <f>SUMIFS(Mai!$J$5:$J$605,Mai!$V$5:$V$605,"Receita",Mai!$G$5:$G$605,CReceber!$D1337,Mai!$L$5:$L$605,"Não Pago")</f>
        <v>0</v>
      </c>
      <c r="J1337" s="49">
        <f>SUMIFS(Jun!$J$5:$J$605,Jun!$V$5:$V$605,"Receita",Jun!$G$5:$G$605,CReceber!$D1337,Jun!$L$5:$L$605,"Não Pago")</f>
        <v>0</v>
      </c>
      <c r="K1337" s="49">
        <f>SUMIFS(Jul!$J$5:$J$605,Jul!$V$5:$V$605,"Receita",Jul!$G$5:$G$605,CReceber!$D1337,Jul!$L$5:$L$605,"Não Pago")</f>
        <v>0</v>
      </c>
      <c r="L1337" s="49">
        <f>SUMIFS(Ago!$J$5:$J$596,Ago!$V$5:$V$596,"Receita",Ago!$G$5:$G$596,CReceber!$D1337,Ago!$L$5:$L$596,"Não Pago")</f>
        <v>0</v>
      </c>
      <c r="M1337" s="49">
        <f>SUMIFS(Set!$J$5:$J$605,Set!$V$5:$V$605,"Receita",Set!$G$5:$G$605,CReceber!$D1337,Set!$L$5:$L$605,"Não Pago")</f>
        <v>0</v>
      </c>
      <c r="N1337" s="49">
        <f>SUMIFS(Out!$J$5:$J$605,Out!$V$5:$V$605,"Receita",Out!$G$5:$G$605,CReceber!$D1337,Out!$L$5:$L$605,"Não Pago")</f>
        <v>0</v>
      </c>
      <c r="O1337" s="49">
        <f>SUMIFS(Nov!$J$5:$J$605,Nov!$V$5:$V$605,"Receita",Nov!$G$5:$G$605,CReceber!$D1337,Nov!$L$5:$L$605,"Não Pago")</f>
        <v>0</v>
      </c>
      <c r="P1337" s="49">
        <f>SUMIFS(Dez!$J$5:$J$605,Dez!$V$5:$V$605,"Receita",Dez!$G$5:$G$605,CReceber!$D1337,Dez!$L$5:$L$605,"Não Pago")</f>
        <v>0</v>
      </c>
      <c r="Q1337" s="46">
        <f>SUM(E1337:P1337)</f>
        <v>0</v>
      </c>
    </row>
    <row r="1338" spans="3:17" ht="25.5" customHeight="1" thickTop="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4"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09"/>
      <c r="C1" s="262"/>
      <c r="D1" s="262"/>
      <c r="E1" s="262"/>
      <c r="F1" s="262"/>
      <c r="G1" s="262"/>
      <c r="H1" s="262"/>
      <c r="I1" s="262"/>
      <c r="J1" s="262"/>
      <c r="K1" s="262"/>
      <c r="L1" s="262"/>
      <c r="M1" s="262"/>
      <c r="N1" s="262"/>
      <c r="O1" s="262"/>
      <c r="P1" s="262"/>
    </row>
    <row r="2" spans="1:16" s="18" customFormat="1" ht="37.5" hidden="1" customHeight="1" x14ac:dyDescent="0.25">
      <c r="A2" s="209"/>
      <c r="C2" s="19"/>
      <c r="D2" s="19"/>
      <c r="E2" s="19"/>
      <c r="F2" s="19"/>
      <c r="G2" s="19"/>
      <c r="H2" s="19"/>
      <c r="I2" s="19"/>
      <c r="J2" s="19"/>
      <c r="K2" s="19"/>
      <c r="L2" s="19"/>
      <c r="M2" s="19"/>
      <c r="N2" s="19"/>
      <c r="O2" s="19"/>
      <c r="P2" s="19"/>
    </row>
    <row r="3" spans="1:16" ht="39.75" customHeight="1" x14ac:dyDescent="0.25">
      <c r="A3" s="209"/>
      <c r="D3" s="6"/>
    </row>
    <row r="4" spans="1:16" ht="24.75" customHeight="1" x14ac:dyDescent="0.25">
      <c r="A4" s="209"/>
      <c r="C4" s="293" t="s">
        <v>71</v>
      </c>
      <c r="D4" s="293"/>
      <c r="E4" s="293"/>
      <c r="F4" s="293"/>
    </row>
    <row r="5" spans="1:16" x14ac:dyDescent="0.25">
      <c r="A5" s="209"/>
    </row>
    <row r="6" spans="1:16" x14ac:dyDescent="0.25">
      <c r="A6" s="209"/>
    </row>
    <row r="7" spans="1:16" x14ac:dyDescent="0.25">
      <c r="A7" s="209"/>
    </row>
    <row r="8" spans="1:16" x14ac:dyDescent="0.25">
      <c r="A8" s="209"/>
    </row>
    <row r="9" spans="1:16" x14ac:dyDescent="0.25">
      <c r="A9" s="209"/>
    </row>
    <row r="10" spans="1:16" x14ac:dyDescent="0.25">
      <c r="A10" s="209"/>
    </row>
    <row r="11" spans="1:16" x14ac:dyDescent="0.25">
      <c r="A11" s="209"/>
    </row>
    <row r="12" spans="1:16" x14ac:dyDescent="0.25">
      <c r="A12" s="209"/>
    </row>
    <row r="13" spans="1:16" x14ac:dyDescent="0.25">
      <c r="A13" s="209"/>
    </row>
    <row r="14" spans="1:16" x14ac:dyDescent="0.25">
      <c r="A14" s="209"/>
    </row>
    <row r="15" spans="1:16" x14ac:dyDescent="0.25">
      <c r="A15" s="209"/>
    </row>
    <row r="16" spans="1:16" x14ac:dyDescent="0.25">
      <c r="A16" s="209"/>
    </row>
    <row r="17" spans="1:9" x14ac:dyDescent="0.25">
      <c r="A17" s="209"/>
    </row>
    <row r="18" spans="1:9" ht="58.5" customHeight="1" x14ac:dyDescent="0.25">
      <c r="A18" s="209"/>
    </row>
    <row r="19" spans="1:9" ht="21" x14ac:dyDescent="0.25">
      <c r="A19" s="209"/>
      <c r="C19" s="26" t="s">
        <v>72</v>
      </c>
      <c r="H19" s="13"/>
      <c r="I19" s="26" t="s">
        <v>73</v>
      </c>
    </row>
    <row r="20" spans="1:9" x14ac:dyDescent="0.25">
      <c r="A20" s="209"/>
    </row>
    <row r="21" spans="1:9" x14ac:dyDescent="0.25">
      <c r="A21" s="209"/>
    </row>
    <row r="22" spans="1:9" x14ac:dyDescent="0.25">
      <c r="A22" s="209"/>
    </row>
    <row r="23" spans="1:9" x14ac:dyDescent="0.25">
      <c r="A23" s="209"/>
    </row>
    <row r="24" spans="1:9" x14ac:dyDescent="0.25">
      <c r="A24" s="209"/>
    </row>
    <row r="25" spans="1:9" x14ac:dyDescent="0.25">
      <c r="A25" s="209"/>
    </row>
    <row r="26" spans="1:9" x14ac:dyDescent="0.25">
      <c r="A26" s="209"/>
    </row>
    <row r="27" spans="1:9" x14ac:dyDescent="0.25">
      <c r="A27" s="209"/>
    </row>
    <row r="28" spans="1:9" x14ac:dyDescent="0.25">
      <c r="A28" s="209"/>
    </row>
    <row r="29" spans="1:9" x14ac:dyDescent="0.25">
      <c r="A29" s="209"/>
    </row>
    <row r="30" spans="1:9" x14ac:dyDescent="0.25">
      <c r="A30" s="209"/>
    </row>
    <row r="31" spans="1:9" x14ac:dyDescent="0.25">
      <c r="A31" s="209"/>
    </row>
    <row r="32" spans="1:9" x14ac:dyDescent="0.25">
      <c r="A32" s="209"/>
    </row>
    <row r="33" spans="1:9" ht="33" customHeight="1" x14ac:dyDescent="0.25">
      <c r="A33" s="209"/>
    </row>
    <row r="34" spans="1:9" ht="21" x14ac:dyDescent="0.25">
      <c r="A34" s="209"/>
      <c r="C34" s="293" t="s">
        <v>74</v>
      </c>
      <c r="D34" s="293"/>
      <c r="E34" s="293"/>
      <c r="F34" s="293"/>
    </row>
    <row r="35" spans="1:9" x14ac:dyDescent="0.25">
      <c r="A35" s="209"/>
    </row>
    <row r="36" spans="1:9" x14ac:dyDescent="0.25">
      <c r="A36" s="209"/>
    </row>
    <row r="37" spans="1:9" x14ac:dyDescent="0.25">
      <c r="A37" s="209"/>
    </row>
    <row r="38" spans="1:9" x14ac:dyDescent="0.25">
      <c r="A38" s="209"/>
    </row>
    <row r="39" spans="1:9" x14ac:dyDescent="0.25">
      <c r="A39" s="209"/>
    </row>
    <row r="40" spans="1:9" x14ac:dyDescent="0.25">
      <c r="A40" s="209"/>
    </row>
    <row r="41" spans="1:9" x14ac:dyDescent="0.25">
      <c r="A41" s="209"/>
    </row>
    <row r="42" spans="1:9" x14ac:dyDescent="0.25">
      <c r="A42" s="209"/>
    </row>
    <row r="43" spans="1:9" x14ac:dyDescent="0.25">
      <c r="A43" s="209"/>
    </row>
    <row r="44" spans="1:9" x14ac:dyDescent="0.25">
      <c r="A44" s="209"/>
    </row>
    <row r="45" spans="1:9" x14ac:dyDescent="0.25">
      <c r="A45" s="209"/>
    </row>
    <row r="46" spans="1:9" x14ac:dyDescent="0.25">
      <c r="A46" s="209"/>
    </row>
    <row r="47" spans="1:9" x14ac:dyDescent="0.25">
      <c r="A47" s="209"/>
    </row>
    <row r="48" spans="1:9" ht="46.5" customHeight="1" x14ac:dyDescent="0.35">
      <c r="A48" s="209"/>
      <c r="I48" s="37"/>
    </row>
    <row r="49" spans="1:11" ht="25.5" customHeight="1" x14ac:dyDescent="0.25">
      <c r="A49" s="209"/>
      <c r="C49" s="293" t="s">
        <v>75</v>
      </c>
      <c r="D49" s="293"/>
      <c r="E49" s="293"/>
      <c r="I49" s="293" t="s">
        <v>76</v>
      </c>
      <c r="J49" s="293"/>
    </row>
    <row r="50" spans="1:11" ht="12.75" customHeight="1" x14ac:dyDescent="0.25">
      <c r="A50" s="209"/>
    </row>
    <row r="51" spans="1:11" x14ac:dyDescent="0.25">
      <c r="A51" s="209"/>
    </row>
    <row r="52" spans="1:11" x14ac:dyDescent="0.25">
      <c r="A52" s="209"/>
    </row>
    <row r="53" spans="1:11" x14ac:dyDescent="0.25">
      <c r="A53" s="209"/>
    </row>
    <row r="54" spans="1:11" x14ac:dyDescent="0.25">
      <c r="A54" s="209"/>
    </row>
    <row r="55" spans="1:11" x14ac:dyDescent="0.25">
      <c r="A55" s="209"/>
    </row>
    <row r="56" spans="1:11" x14ac:dyDescent="0.25">
      <c r="A56" s="209"/>
    </row>
    <row r="57" spans="1:11" x14ac:dyDescent="0.25">
      <c r="A57" s="209"/>
    </row>
    <row r="58" spans="1:11" x14ac:dyDescent="0.25">
      <c r="A58" s="209"/>
    </row>
    <row r="59" spans="1:11" x14ac:dyDescent="0.25">
      <c r="A59" s="209"/>
    </row>
    <row r="60" spans="1:11" x14ac:dyDescent="0.25">
      <c r="A60" s="209"/>
    </row>
    <row r="61" spans="1:11" x14ac:dyDescent="0.25">
      <c r="A61" s="209"/>
    </row>
    <row r="62" spans="1:11" x14ac:dyDescent="0.25">
      <c r="A62" s="209"/>
    </row>
    <row r="63" spans="1:11" x14ac:dyDescent="0.25">
      <c r="A63" s="209"/>
    </row>
    <row r="64" spans="1:11" x14ac:dyDescent="0.25">
      <c r="A64" s="209"/>
      <c r="C64" s="13"/>
      <c r="G64" s="13"/>
      <c r="K64" s="13"/>
    </row>
    <row r="65" spans="1:6" x14ac:dyDescent="0.25">
      <c r="A65" s="209"/>
    </row>
    <row r="66" spans="1:6" x14ac:dyDescent="0.25">
      <c r="A66" s="209"/>
    </row>
    <row r="67" spans="1:6" x14ac:dyDescent="0.25">
      <c r="A67" s="209"/>
    </row>
    <row r="68" spans="1:6" ht="21" x14ac:dyDescent="0.25">
      <c r="A68" s="209"/>
      <c r="C68" s="293" t="s">
        <v>176</v>
      </c>
      <c r="D68" s="293"/>
      <c r="E68" s="293"/>
      <c r="F68" s="293"/>
    </row>
    <row r="69" spans="1:6" x14ac:dyDescent="0.25">
      <c r="A69" s="209"/>
    </row>
    <row r="70" spans="1:6" x14ac:dyDescent="0.25">
      <c r="A70" s="209"/>
    </row>
    <row r="71" spans="1:6" x14ac:dyDescent="0.25">
      <c r="A71" s="209"/>
    </row>
    <row r="72" spans="1:6" x14ac:dyDescent="0.25">
      <c r="A72" s="209"/>
    </row>
    <row r="73" spans="1:6" x14ac:dyDescent="0.25">
      <c r="A73" s="209"/>
    </row>
    <row r="74" spans="1:6" x14ac:dyDescent="0.25">
      <c r="A74" s="209"/>
    </row>
    <row r="75" spans="1:6" x14ac:dyDescent="0.25">
      <c r="A75" s="209"/>
    </row>
    <row r="76" spans="1:6" x14ac:dyDescent="0.25">
      <c r="A76" s="209"/>
    </row>
    <row r="77" spans="1:6" x14ac:dyDescent="0.25">
      <c r="A77" s="209"/>
    </row>
    <row r="78" spans="1:6" x14ac:dyDescent="0.25">
      <c r="A78" s="209"/>
    </row>
    <row r="79" spans="1:6" x14ac:dyDescent="0.25">
      <c r="A79" s="209"/>
    </row>
    <row r="80" spans="1:6" x14ac:dyDescent="0.25">
      <c r="A80" s="209"/>
    </row>
    <row r="81" spans="1:7" x14ac:dyDescent="0.25">
      <c r="A81" s="209"/>
    </row>
    <row r="82" spans="1:7" x14ac:dyDescent="0.25">
      <c r="A82" s="209"/>
    </row>
    <row r="83" spans="1:7" x14ac:dyDescent="0.25">
      <c r="A83" s="209"/>
    </row>
    <row r="84" spans="1:7" x14ac:dyDescent="0.25">
      <c r="A84" s="209"/>
    </row>
    <row r="85" spans="1:7" ht="21" x14ac:dyDescent="0.25">
      <c r="A85" s="209"/>
      <c r="C85" s="294" t="s">
        <v>198</v>
      </c>
      <c r="D85" s="294"/>
      <c r="E85" s="294"/>
      <c r="F85" s="294"/>
      <c r="G85" s="294"/>
    </row>
    <row r="86" spans="1:7" x14ac:dyDescent="0.25">
      <c r="A86" s="209"/>
    </row>
    <row r="87" spans="1:7" x14ac:dyDescent="0.25">
      <c r="A87" s="209"/>
    </row>
    <row r="88" spans="1:7" x14ac:dyDescent="0.25">
      <c r="A88" s="209"/>
    </row>
    <row r="89" spans="1:7" x14ac:dyDescent="0.25">
      <c r="A89" s="209"/>
    </row>
    <row r="90" spans="1:7" x14ac:dyDescent="0.25">
      <c r="A90" s="209"/>
    </row>
    <row r="91" spans="1:7" x14ac:dyDescent="0.25">
      <c r="A91" s="209"/>
    </row>
    <row r="92" spans="1:7" x14ac:dyDescent="0.25">
      <c r="A92" s="209"/>
    </row>
    <row r="93" spans="1:7" x14ac:dyDescent="0.25">
      <c r="A93" s="209"/>
    </row>
    <row r="94" spans="1:7" x14ac:dyDescent="0.25">
      <c r="A94" s="209"/>
    </row>
    <row r="95" spans="1:7" x14ac:dyDescent="0.25">
      <c r="A95" s="209"/>
    </row>
    <row r="96" spans="1:7" x14ac:dyDescent="0.25">
      <c r="A96" s="209"/>
    </row>
    <row r="97" spans="1:1" x14ac:dyDescent="0.25">
      <c r="A97" s="209"/>
    </row>
    <row r="98" spans="1:1" x14ac:dyDescent="0.25">
      <c r="A98" s="209"/>
    </row>
    <row r="99" spans="1:1" x14ac:dyDescent="0.25">
      <c r="A99" s="209"/>
    </row>
    <row r="100" spans="1:1" x14ac:dyDescent="0.25">
      <c r="A100" s="209"/>
    </row>
    <row r="101" spans="1:1" x14ac:dyDescent="0.25">
      <c r="A101" s="20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election activeCell="I6" sqref="I6:K6"/>
    </sheetView>
  </sheetViews>
  <sheetFormatPr defaultColWidth="8.85546875" defaultRowHeight="15" x14ac:dyDescent="0.25"/>
  <cols>
    <col min="1" max="1" width="27.42578125" style="214"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7"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7"/>
    <col min="48" max="48" width="81.140625" style="127" customWidth="1"/>
    <col min="49" max="56" width="8.85546875" style="60"/>
    <col min="57" max="16384" width="8.85546875" style="61"/>
  </cols>
  <sheetData>
    <row r="1" spans="1:56" s="89" customFormat="1" ht="111" customHeight="1" x14ac:dyDescent="0.35">
      <c r="A1" s="209"/>
      <c r="B1" s="18"/>
      <c r="C1" s="262"/>
      <c r="D1" s="262"/>
      <c r="E1" s="262"/>
      <c r="F1" s="262"/>
      <c r="G1" s="262"/>
      <c r="H1" s="262"/>
      <c r="I1" s="262"/>
      <c r="J1" s="262"/>
      <c r="K1" s="262"/>
      <c r="L1" s="262"/>
      <c r="M1" s="262"/>
      <c r="N1" s="262"/>
      <c r="O1" s="262"/>
      <c r="P1" s="262"/>
      <c r="Q1" s="125"/>
      <c r="R1" s="125"/>
      <c r="S1" s="125"/>
      <c r="T1" s="125"/>
      <c r="U1" s="125"/>
      <c r="V1" s="125"/>
      <c r="W1" s="125"/>
      <c r="X1" s="93"/>
      <c r="AJ1" s="125"/>
      <c r="AK1" s="125"/>
      <c r="AL1" s="125"/>
      <c r="AM1" s="125"/>
      <c r="AN1" s="125"/>
      <c r="AO1" s="125"/>
      <c r="AP1" s="125"/>
      <c r="AQ1" s="125"/>
      <c r="AR1" s="125"/>
      <c r="AS1" s="125"/>
      <c r="AT1" s="125"/>
      <c r="AU1" s="125"/>
      <c r="AV1" s="125"/>
      <c r="AW1" s="93"/>
      <c r="AX1" s="93"/>
      <c r="AY1" s="93"/>
      <c r="AZ1" s="93"/>
      <c r="BA1" s="93"/>
      <c r="BB1" s="93"/>
      <c r="BC1" s="93"/>
      <c r="BD1" s="93"/>
    </row>
    <row r="2" spans="1:56" s="89" customFormat="1" ht="37.5" hidden="1" customHeight="1" x14ac:dyDescent="0.25">
      <c r="A2" s="209"/>
      <c r="B2" s="18"/>
      <c r="C2" s="19"/>
      <c r="D2" s="19"/>
      <c r="E2" s="19"/>
      <c r="F2" s="19"/>
      <c r="G2" s="19"/>
      <c r="H2" s="19"/>
      <c r="I2" s="19"/>
      <c r="J2" s="19"/>
      <c r="K2" s="19"/>
      <c r="L2" s="19"/>
      <c r="M2" s="19"/>
      <c r="N2" s="98"/>
      <c r="O2" s="98"/>
      <c r="P2" s="126"/>
      <c r="Q2" s="125"/>
      <c r="R2" s="125"/>
      <c r="S2" s="125"/>
      <c r="T2" s="125"/>
      <c r="U2" s="125"/>
      <c r="V2" s="125"/>
      <c r="W2" s="125"/>
      <c r="X2" s="93"/>
      <c r="AJ2" s="125"/>
      <c r="AK2" s="125"/>
      <c r="AL2" s="125"/>
      <c r="AM2" s="125"/>
      <c r="AN2" s="125"/>
      <c r="AO2" s="125"/>
      <c r="AP2" s="125"/>
      <c r="AQ2" s="125"/>
      <c r="AR2" s="125"/>
      <c r="AS2" s="125"/>
      <c r="AT2" s="125"/>
      <c r="AU2" s="125"/>
      <c r="AV2" s="125"/>
      <c r="AW2" s="93"/>
      <c r="AX2" s="93"/>
      <c r="AY2" s="93"/>
      <c r="AZ2" s="93"/>
      <c r="BA2" s="93"/>
      <c r="BB2" s="93"/>
      <c r="BC2" s="93"/>
      <c r="BD2" s="93"/>
    </row>
    <row r="3" spans="1:56" ht="39.75" customHeight="1" x14ac:dyDescent="0.25">
      <c r="A3" s="209"/>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09"/>
      <c r="C4" s="26" t="s">
        <v>19</v>
      </c>
      <c r="D4" s="6"/>
      <c r="E4" s="277" t="s">
        <v>134</v>
      </c>
      <c r="F4" s="278"/>
      <c r="G4" s="278"/>
      <c r="H4" s="279"/>
      <c r="Q4" s="102"/>
      <c r="R4" s="61"/>
      <c r="S4" s="61"/>
      <c r="T4" s="61"/>
      <c r="U4" s="61"/>
      <c r="V4" s="61"/>
      <c r="W4" s="61"/>
      <c r="X4" s="61"/>
      <c r="AJ4" s="61"/>
      <c r="AK4" s="102"/>
      <c r="AL4" s="102"/>
      <c r="AM4" s="102"/>
      <c r="AN4" s="102"/>
      <c r="AO4" s="102"/>
      <c r="AP4" s="102"/>
    </row>
    <row r="5" spans="1:56" ht="7.5" customHeight="1" thickBot="1" x14ac:dyDescent="0.3">
      <c r="A5" s="209"/>
      <c r="Q5" s="102"/>
      <c r="R5" s="61"/>
      <c r="S5" s="61"/>
      <c r="T5" s="61"/>
      <c r="U5" s="61"/>
      <c r="V5" s="61"/>
      <c r="W5" s="61"/>
      <c r="X5" s="61"/>
      <c r="AJ5" s="61"/>
      <c r="AK5" s="102"/>
      <c r="AL5" s="102"/>
      <c r="AM5" s="102"/>
      <c r="AN5" s="102"/>
      <c r="AO5" s="102"/>
      <c r="AP5" s="102"/>
    </row>
    <row r="6" spans="1:56" ht="23.25" customHeight="1" thickTop="1" x14ac:dyDescent="0.25">
      <c r="A6" s="209"/>
      <c r="C6" s="293" t="s">
        <v>178</v>
      </c>
      <c r="D6" s="293"/>
      <c r="E6" s="293"/>
      <c r="F6" s="59">
        <f>SUM(Z7:Z9)</f>
        <v>24486.35</v>
      </c>
      <c r="I6" s="294" t="str">
        <f>"2. Top "&amp;Y8</f>
        <v>2. Top RECEITAS COM PRODUTO</v>
      </c>
      <c r="J6" s="294"/>
      <c r="K6" s="296"/>
      <c r="L6" s="265">
        <f>Z8</f>
        <v>12165.43</v>
      </c>
      <c r="M6" s="295"/>
      <c r="Q6" s="102"/>
      <c r="R6" s="61"/>
      <c r="S6" s="61"/>
      <c r="T6" s="61"/>
      <c r="U6" s="61"/>
      <c r="V6" s="61"/>
      <c r="W6" s="61"/>
      <c r="X6" s="61"/>
      <c r="AF6" s="61">
        <v>2</v>
      </c>
      <c r="AG6" s="61">
        <v>3</v>
      </c>
      <c r="AJ6" s="61"/>
      <c r="AK6" s="102"/>
      <c r="AL6" s="102"/>
      <c r="AM6" s="102"/>
      <c r="AN6" s="102"/>
      <c r="AO6" s="102"/>
      <c r="AP6" s="102"/>
    </row>
    <row r="7" spans="1:56" ht="16.5" customHeight="1" x14ac:dyDescent="0.25">
      <c r="A7" s="209"/>
      <c r="Q7" s="102"/>
      <c r="R7" s="61"/>
      <c r="S7" s="61"/>
      <c r="T7" s="61"/>
      <c r="U7" s="61"/>
      <c r="V7" s="61"/>
      <c r="W7" s="61"/>
      <c r="X7" s="61"/>
      <c r="Y7" s="61" t="str">
        <f>AB719</f>
        <v>RECEITAS NÃO OPERACIONAIS</v>
      </c>
      <c r="Z7" s="61">
        <f>VLOOKUP(Y7,$AB$8:$AC$1122,2,FALSE)</f>
        <v>12320.92</v>
      </c>
      <c r="AD7" s="61" t="s">
        <v>207</v>
      </c>
      <c r="AE7" s="61" t="s">
        <v>208</v>
      </c>
      <c r="AF7" s="61" t="s">
        <v>209</v>
      </c>
      <c r="AG7" s="61" t="s">
        <v>209</v>
      </c>
      <c r="AJ7" s="61"/>
      <c r="AK7" s="102"/>
      <c r="AL7" s="102"/>
      <c r="AM7" s="102"/>
      <c r="AN7" s="102"/>
      <c r="AO7" s="102"/>
      <c r="AP7" s="102"/>
    </row>
    <row r="8" spans="1:56" x14ac:dyDescent="0.25">
      <c r="A8" s="209"/>
      <c r="Q8" s="102"/>
      <c r="R8" s="61"/>
      <c r="S8" s="61"/>
      <c r="T8" s="61"/>
      <c r="U8" s="61"/>
      <c r="V8" s="61"/>
      <c r="W8" s="61"/>
      <c r="X8" s="61"/>
      <c r="Y8" s="61" t="str">
        <f>AB8</f>
        <v>RECEITAS COM PRODUTO</v>
      </c>
      <c r="Z8" s="61">
        <f>VLOOKUP(Y8,$AB$8:$AC$1122,2,FALSE)</f>
        <v>12165.43</v>
      </c>
      <c r="AB8" s="61" t="str">
        <f>DRE!D18</f>
        <v>RECEITAS COM PRODUTO</v>
      </c>
      <c r="AC8" s="61">
        <f>HLOOKUP($E$4,DRE!$C$4:$Q$1132,ROW('G. Receitas'!X15),FALSE)</f>
        <v>12165.43</v>
      </c>
      <c r="AE8" s="61" t="s">
        <v>208</v>
      </c>
      <c r="AF8" s="61" t="s">
        <v>209</v>
      </c>
      <c r="AG8" s="61" t="s">
        <v>209</v>
      </c>
      <c r="AJ8" s="61"/>
      <c r="AK8" s="102"/>
      <c r="AL8" s="102"/>
      <c r="AM8" s="102"/>
      <c r="AN8" s="102"/>
      <c r="AO8" s="102"/>
      <c r="AP8" s="102"/>
    </row>
    <row r="9" spans="1:56" x14ac:dyDescent="0.25">
      <c r="A9" s="209"/>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9567.4330000000009</v>
      </c>
      <c r="AF9" s="61" t="str">
        <f t="shared" ref="AF9:AF23" si="1">IFERROR(VLOOKUP(MATCH(AE9,$AD$9:$AD$107,0),$AA$9:$AC$107,AF$6,FALSE),"-")</f>
        <v>PRODUTOS INDUST A PRAZO</v>
      </c>
      <c r="AG9" s="61">
        <f>IFERROR(VLOOKUP(MATCH(AE9,AD9:AD107,0),AA9:AC107,AG$6,FALSE),"")</f>
        <v>9567.43</v>
      </c>
      <c r="AJ9" s="61"/>
      <c r="AK9" s="102"/>
      <c r="AL9" s="102"/>
      <c r="AM9" s="102"/>
      <c r="AN9" s="102"/>
      <c r="AO9" s="102"/>
      <c r="AP9" s="102"/>
    </row>
    <row r="10" spans="1:56" x14ac:dyDescent="0.25">
      <c r="A10" s="209"/>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2598</v>
      </c>
      <c r="AD10" s="61">
        <f>IF(AC10=0,"",AC10+AA10/1000)</f>
        <v>2598.002</v>
      </c>
      <c r="AE10" s="61">
        <f>LARGE($AD$9:$AD$107,AA10)</f>
        <v>2598.002</v>
      </c>
      <c r="AF10" s="61" t="str">
        <f t="shared" si="1"/>
        <v>PRODUTOS INDUST A VISTA</v>
      </c>
      <c r="AG10" s="61">
        <f t="shared" ref="AG10:AG23" si="2">IFERROR(VLOOKUP(MATCH(AE10,$AD$9:$AD$107,0),$AA$9:$AC$107,AG$6,FALSE),"")</f>
        <v>2598</v>
      </c>
      <c r="AJ10" s="61"/>
      <c r="AK10" s="102"/>
      <c r="AL10" s="102"/>
      <c r="AM10" s="102"/>
      <c r="AN10" s="102"/>
      <c r="AO10" s="102"/>
      <c r="AP10" s="102"/>
    </row>
    <row r="11" spans="1:56" x14ac:dyDescent="0.25">
      <c r="A11" s="209"/>
      <c r="Q11" s="102"/>
      <c r="R11" s="61"/>
      <c r="S11" s="61"/>
      <c r="T11" s="61"/>
      <c r="U11" s="61"/>
      <c r="V11" s="61"/>
      <c r="W11" s="61"/>
      <c r="X11" s="61"/>
      <c r="Y11" s="61" t="str">
        <f>AB311</f>
        <v>DESPESAS COM SERVIÇOS</v>
      </c>
      <c r="Z11" s="61">
        <f t="shared" si="0"/>
        <v>1350.5</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09"/>
      <c r="Q12" s="102"/>
      <c r="R12" s="61"/>
      <c r="S12" s="61"/>
      <c r="T12" s="61"/>
      <c r="U12" s="61"/>
      <c r="V12" s="61"/>
      <c r="W12" s="61"/>
      <c r="X12" s="61"/>
      <c r="Y12" s="61" t="str">
        <f>AB416</f>
        <v>DESPESAS COM RH</v>
      </c>
      <c r="Z12" s="61">
        <f t="shared" si="0"/>
        <v>137.94999999999999</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09"/>
      <c r="Q13" s="102"/>
      <c r="R13" s="61"/>
      <c r="S13" s="61"/>
      <c r="T13" s="61"/>
      <c r="U13" s="61"/>
      <c r="V13" s="61"/>
      <c r="W13" s="61"/>
      <c r="X13" s="61"/>
      <c r="Y13" s="61" t="str">
        <f>AB516</f>
        <v>DESPESAS OPERACIONAIS</v>
      </c>
      <c r="Z13" s="61">
        <f t="shared" si="0"/>
        <v>10570.07</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09"/>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09"/>
      <c r="Q15" s="102"/>
      <c r="R15" s="61"/>
      <c r="S15" s="61"/>
      <c r="T15" s="61"/>
      <c r="U15" s="61"/>
      <c r="V15" s="61"/>
      <c r="W15" s="61"/>
      <c r="X15" s="61"/>
      <c r="Y15" s="61" t="str">
        <f>AB819</f>
        <v>DESPESAS ADMINISTRATIVAS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09"/>
      <c r="Q16" s="102"/>
      <c r="R16" s="61"/>
      <c r="S16" s="61"/>
      <c r="T16" s="61"/>
      <c r="U16" s="61"/>
      <c r="V16" s="61"/>
      <c r="W16" s="61"/>
      <c r="X16" s="61"/>
      <c r="Y16" s="61" t="str">
        <f>AB920</f>
        <v>IMPOSTOS</v>
      </c>
      <c r="Z16" s="61">
        <f t="shared" si="0"/>
        <v>2480.2399999999998</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09"/>
      <c r="Q17" s="102"/>
      <c r="R17" s="61"/>
      <c r="S17" s="61"/>
      <c r="T17" s="61"/>
      <c r="U17" s="61"/>
      <c r="V17" s="61"/>
      <c r="W17" s="61"/>
      <c r="X17" s="61"/>
      <c r="Y17" s="61" t="str">
        <f>AB1023</f>
        <v>INVESTIMENTOS</v>
      </c>
      <c r="Z17" s="61">
        <f t="shared" si="0"/>
        <v>625.51</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09"/>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09"/>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09"/>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09"/>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09"/>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09"/>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09"/>
      <c r="C24" s="293" t="str">
        <f>"3. Top "&amp;Y9</f>
        <v xml:space="preserve">3. Top </v>
      </c>
      <c r="D24" s="293"/>
      <c r="E24" s="293"/>
      <c r="F24" s="59">
        <f>Z9</f>
        <v>0</v>
      </c>
      <c r="H24" s="13"/>
      <c r="I24" s="294" t="str">
        <f>"4. Top "&amp;Y7</f>
        <v>4. Top RECEITAS NÃO OPERACIONAIS</v>
      </c>
      <c r="J24" s="294"/>
      <c r="K24" s="294"/>
      <c r="L24" s="265">
        <f>Z7</f>
        <v>12320.92</v>
      </c>
      <c r="M24" s="295"/>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09"/>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09"/>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09"/>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09"/>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09"/>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09"/>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09"/>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09"/>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09"/>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09"/>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09"/>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09"/>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09"/>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09"/>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09"/>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09"/>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09"/>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09"/>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09"/>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09"/>
      <c r="C44" s="293"/>
      <c r="D44" s="293"/>
      <c r="E44" s="293"/>
      <c r="F44" s="293"/>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09"/>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09"/>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09"/>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09"/>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09"/>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09"/>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09"/>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09"/>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09"/>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09"/>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09"/>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09"/>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09"/>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09"/>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09"/>
      <c r="C59" s="293"/>
      <c r="D59" s="293"/>
      <c r="E59" s="293"/>
      <c r="I59" s="293"/>
      <c r="J59" s="293"/>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09"/>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09"/>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09"/>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09"/>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09"/>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09"/>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09"/>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09"/>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93"/>
      <c r="D78" s="293"/>
      <c r="E78" s="293"/>
      <c r="F78" s="293"/>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94"/>
      <c r="D95" s="294"/>
      <c r="E95" s="294"/>
      <c r="F95" s="294"/>
      <c r="G95" s="294"/>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207</v>
      </c>
      <c r="AE108" s="61" t="s">
        <v>208</v>
      </c>
      <c r="AF108" s="61" t="s">
        <v>209</v>
      </c>
      <c r="AG108" s="61" t="s">
        <v>209</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207</v>
      </c>
      <c r="AE211" s="61" t="s">
        <v>208</v>
      </c>
      <c r="AF211" s="61" t="s">
        <v>209</v>
      </c>
      <c r="AG211" s="61" t="s">
        <v>209</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1350.5</v>
      </c>
      <c r="AD311" s="61">
        <f t="shared" si="15"/>
        <v>1350.5</v>
      </c>
      <c r="AE311" s="61" t="s">
        <v>208</v>
      </c>
      <c r="AF311" s="61" t="s">
        <v>209</v>
      </c>
      <c r="AG311" s="61" t="s">
        <v>209</v>
      </c>
      <c r="AJ311" s="61"/>
    </row>
    <row r="312" spans="27:42"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10814.93</v>
      </c>
      <c r="AD412" s="61">
        <f t="shared" si="20"/>
        <v>10814.93</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10708.02</v>
      </c>
      <c r="AD414" s="61">
        <f t="shared" si="20"/>
        <v>10708.02</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137.94999999999999</v>
      </c>
      <c r="AD416" s="61" t="s">
        <v>207</v>
      </c>
      <c r="AE416" s="61" t="s">
        <v>208</v>
      </c>
      <c r="AF416" s="61" t="s">
        <v>209</v>
      </c>
      <c r="AG416" s="61" t="s">
        <v>209</v>
      </c>
      <c r="AJ416" s="61"/>
    </row>
    <row r="417" spans="27:36" x14ac:dyDescent="0.25">
      <c r="AA417" s="61">
        <v>1</v>
      </c>
      <c r="AB417" s="61" t="str">
        <f>DRE!D427</f>
        <v>CESTA BASICA</v>
      </c>
      <c r="AC417" s="61">
        <f>HLOOKUP('G. Despesas'!$E$4,DRE!$C$4:$Q$1132,ROW('G. Receitas'!X424),FALSE)</f>
        <v>0</v>
      </c>
      <c r="AD417" s="61" t="str">
        <f>IF(AC417=0,"",AC417+AA417/1000)</f>
        <v/>
      </c>
      <c r="AE417" s="61">
        <f>LARGE($AD$417:$AD$515,AA417)</f>
        <v>137.95499999999998</v>
      </c>
      <c r="AF417" s="61" t="str">
        <f t="shared" ref="AF417:AF431" si="21">IFERROR(VLOOKUP(MATCH(AE417,$AD$417:$AD$515,0),$AA$417:$AC$515,AF$6,FALSE),"-")</f>
        <v>HORAS EXT</v>
      </c>
      <c r="AG417" s="61">
        <f t="shared" ref="AG417:AG431" si="22">IFERROR(VLOOKUP(MATCH(AE417,$AD$417:$AD$515,0),$AA$417:$AC$515,AG$6,FALSE),"")</f>
        <v>137.94999999999999</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137.94999999999999</v>
      </c>
      <c r="AD421" s="61">
        <f t="shared" si="23"/>
        <v>137.95499999999998</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v>
      </c>
      <c r="AC515" s="61">
        <f>HLOOKUP('G. Despesas'!$E$4,DRE!$C$4:$Q$1132,ROW('G. Receitas'!X522),FALSE)</f>
        <v>0</v>
      </c>
      <c r="AD515" s="61" t="str">
        <f t="shared" si="25"/>
        <v/>
      </c>
    </row>
    <row r="516" spans="27:33" x14ac:dyDescent="0.25">
      <c r="AB516" s="61" t="str">
        <f>DRE!D526</f>
        <v>DESPESAS OPERACIONAIS</v>
      </c>
      <c r="AC516" s="61">
        <f>HLOOKUP('G. Despesas'!$E$4,DRE!$C$4:$Q$1132,ROW('G. Receitas'!X523),FALSE)</f>
        <v>10570.07</v>
      </c>
      <c r="AD516" s="61" t="s">
        <v>207</v>
      </c>
      <c r="AE516" s="61" t="s">
        <v>208</v>
      </c>
      <c r="AF516" s="61" t="s">
        <v>209</v>
      </c>
      <c r="AG516" s="61" t="s">
        <v>209</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10200.929</v>
      </c>
      <c r="AF517" s="61" t="str">
        <f t="shared" ref="AF517:AF531" si="26">IFERROR(VLOOKUP(MATCH(AE517,$AD$517:$AD$615,0),$AA$517:$AC$615,AF$6,FALSE),"-")</f>
        <v>CONSERVAÇÃO E REPAROS</v>
      </c>
      <c r="AG517" s="61">
        <f t="shared" ref="AG517:AG531" si="27">IFERROR(VLOOKUP(MATCH(AE517,$AD$517:$AD$615,0),$AA$517:$AC$615,AG$6,FALSE),"")</f>
        <v>10200.92</v>
      </c>
    </row>
    <row r="518" spans="27:33" x14ac:dyDescent="0.25">
      <c r="AA518" s="61">
        <v>2</v>
      </c>
      <c r="AB518" s="61" t="str">
        <f>DRE!D528</f>
        <v>DESP C/CONDOMINIO</v>
      </c>
      <c r="AC518" s="61">
        <f>HLOOKUP('G. Despesas'!$E$4,DRE!$C$4:$Q$1132,ROW('G. Receitas'!X525),FALSE)</f>
        <v>0</v>
      </c>
      <c r="AD518" s="61" t="str">
        <f t="shared" ref="AD518:AD581" si="28">IF(AC518=0,"",AC518+AA518/1000)</f>
        <v/>
      </c>
      <c r="AE518" s="61">
        <f t="shared" ref="AE518:AE531" si="29">LARGE($AD$517:$AD$615,AA518)</f>
        <v>369.15099999999995</v>
      </c>
      <c r="AF518" s="61" t="str">
        <f t="shared" si="26"/>
        <v>COMBUSTIVEIS E LUBRIFICANTES</v>
      </c>
      <c r="AG518" s="61">
        <f t="shared" si="27"/>
        <v>369.15</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10200.92</v>
      </c>
      <c r="AD525" s="61">
        <f t="shared" si="28"/>
        <v>10200.929</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207</v>
      </c>
      <c r="AE616" s="61" t="s">
        <v>208</v>
      </c>
      <c r="AF616" s="61" t="s">
        <v>209</v>
      </c>
      <c r="AG616" s="61" t="s">
        <v>209</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12320.92</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12320.92</v>
      </c>
      <c r="AD719" s="61" t="s">
        <v>207</v>
      </c>
      <c r="AE719" s="61" t="s">
        <v>208</v>
      </c>
      <c r="AF719" s="61" t="s">
        <v>209</v>
      </c>
      <c r="AG719" s="61" t="s">
        <v>209</v>
      </c>
    </row>
    <row r="720" spans="27:33" x14ac:dyDescent="0.25">
      <c r="AA720" s="61">
        <v>1</v>
      </c>
      <c r="AB720" s="61" t="str">
        <f>DRE!D730</f>
        <v>GANHO NA VENDA ATIVO</v>
      </c>
      <c r="AC720" s="61">
        <f>HLOOKUP('G. Despesas'!$E$4,DRE!$C$4:$Q$1132,ROW('G. Receitas'!X727),FALSE)</f>
        <v>10200.92</v>
      </c>
      <c r="AD720" s="61">
        <f>IF(AC720=0,"",AC720+AA720/1000)</f>
        <v>10200.921</v>
      </c>
      <c r="AE720" s="61">
        <f>LARGE($AD$720:$AD$818,AA720)</f>
        <v>10200.921</v>
      </c>
      <c r="AF720" s="61" t="str">
        <f t="shared" ref="AF720:AF734" si="35">IFERROR(VLOOKUP(MATCH(AE720,$AD$720:$AD$818,0),$AA$720:$AC$818,AF$6,FALSE),"-")</f>
        <v>GANHO NA VENDA ATIVO</v>
      </c>
      <c r="AG720" s="61">
        <f t="shared" ref="AG720:AG734" si="36">IFERROR(VLOOKUP(MATCH(AE720,$AD$720:$AD$818,0),$AA$720:$AC$818,AG$6,FALSE),"")</f>
        <v>10200.92</v>
      </c>
    </row>
    <row r="721" spans="27:33" x14ac:dyDescent="0.25">
      <c r="AA721" s="61">
        <v>2</v>
      </c>
      <c r="AB721" s="61" t="str">
        <f>DRE!D731</f>
        <v>OUTRAS RECEITAS</v>
      </c>
      <c r="AC721" s="61">
        <f>HLOOKUP('G. Despesas'!$E$4,DRE!$C$4:$Q$1132,ROW('G. Receitas'!X728),FALSE)</f>
        <v>2120</v>
      </c>
      <c r="AD721" s="61">
        <f t="shared" ref="AD721:AD784" si="37">IF(AC721=0,"",AC721+AA721/1000)</f>
        <v>2120.002</v>
      </c>
      <c r="AE721" s="61">
        <f t="shared" ref="AE721:AE734" si="38">LARGE($AD$720:$AD$818,AA721)</f>
        <v>2120.002</v>
      </c>
      <c r="AF721" s="61" t="str">
        <f t="shared" si="35"/>
        <v>OUTRAS RECEITAS</v>
      </c>
      <c r="AG721" s="61">
        <f t="shared" si="36"/>
        <v>2120</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v>
      </c>
      <c r="AC818" s="61">
        <f>HLOOKUP('G. Despesas'!$E$4,DRE!$C$4:$Q$1132,ROW('G. Receitas'!X825),FALSE)</f>
        <v>0</v>
      </c>
      <c r="AD818" s="61" t="str">
        <f t="shared" si="39"/>
        <v/>
      </c>
    </row>
    <row r="819" spans="27:33" x14ac:dyDescent="0.25">
      <c r="AB819" s="61" t="str">
        <f>DRE!D829</f>
        <v>DESPESAS ADMINISTRATIVAS</v>
      </c>
      <c r="AC819" s="61">
        <f>HLOOKUP('G. Despesas'!$E$4,DRE!$C$4:$Q$1132,ROW('G. Receitas'!X826),FALSE)</f>
        <v>0</v>
      </c>
      <c r="AD819" s="61" t="s">
        <v>207</v>
      </c>
      <c r="AE819" s="61" t="s">
        <v>208</v>
      </c>
      <c r="AF819" s="61" t="s">
        <v>209</v>
      </c>
      <c r="AG819" s="61" t="s">
        <v>209</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2480.2399999999998</v>
      </c>
      <c r="AD920" s="61" t="s">
        <v>207</v>
      </c>
      <c r="AE920" s="61" t="s">
        <v>208</v>
      </c>
      <c r="AF920" s="61" t="s">
        <v>209</v>
      </c>
      <c r="AG920" s="61" t="s">
        <v>209</v>
      </c>
    </row>
    <row r="921" spans="27:33" x14ac:dyDescent="0.25">
      <c r="AA921" s="61">
        <v>1</v>
      </c>
      <c r="AB921" s="61" t="str">
        <f>DRE!D931</f>
        <v>ICMS ST S/VENDAS</v>
      </c>
      <c r="AC921" s="61">
        <f>HLOOKUP('G. Despesas'!$E$4,DRE!$C$4:$Q$1132,ROW('G. Receitas'!X928),FALSE)</f>
        <v>0</v>
      </c>
      <c r="AD921" s="61" t="str">
        <f>IF(AC921=0,"",AC921+AA921/1000)</f>
        <v/>
      </c>
      <c r="AE921" s="61">
        <f>LARGE($AD$921:$AD$1019,AA921)</f>
        <v>2480.2449999999999</v>
      </c>
      <c r="AF921" s="61" t="str">
        <f t="shared" ref="AF921:AF935" si="45">IFERROR(VLOOKUP(MATCH(AE921,$AD$921:$AD$1019,0),$AA$921:$AC$1019,AF$6,FALSE),"-")</f>
        <v>IPVA/LICENC E SEG OBRIG</v>
      </c>
      <c r="AG921" s="61">
        <f t="shared" ref="AG921:AG935" si="46">IFERROR(VLOOKUP(MATCH(AE921,$AD$921:$AD$1019,0),$AA$921:$AC$1019,AG$6,FALSE),"")</f>
        <v>2480.2399999999998</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2480.2399999999998</v>
      </c>
      <c r="AD925" s="61">
        <f t="shared" si="47"/>
        <v>2480.2449999999999</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9947.59</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625.51</v>
      </c>
      <c r="AD1023" s="61" t="s">
        <v>207</v>
      </c>
      <c r="AE1023" s="61" t="s">
        <v>208</v>
      </c>
      <c r="AF1023" s="61" t="s">
        <v>209</v>
      </c>
      <c r="AG1023" s="61" t="s">
        <v>209</v>
      </c>
    </row>
    <row r="1024" spans="27:33" x14ac:dyDescent="0.25">
      <c r="AA1024" s="61">
        <v>1</v>
      </c>
      <c r="AB1024" s="61" t="str">
        <f>DRE!D1034</f>
        <v>CDB</v>
      </c>
      <c r="AC1024" s="61">
        <f>HLOOKUP('G. Despesas'!$E$4,DRE!$C$4:$Q$1132,ROW('G. Receitas'!X1031),FALSE)</f>
        <v>0</v>
      </c>
      <c r="AD1024" s="61" t="str">
        <f>IF(AC1024=0,"",AC1024+AA1024/1000)</f>
        <v/>
      </c>
      <c r="AE1024" s="61">
        <f>LARGE($AD$1024:$AD$1122,AA1024)</f>
        <v>625.51199999999994</v>
      </c>
      <c r="AF1024" s="61" t="str">
        <f t="shared" ref="AF1024:AF1038" si="50">IFERROR(VLOOKUP(MATCH(AE1024,$AD$1024:$AD$1122,0),$AA$1024:$AC$1122,AF$6,FALSE),"-")</f>
        <v>RDB</v>
      </c>
      <c r="AG1024" s="61">
        <f t="shared" ref="AG1024:AG1038" si="51">IFERROR(VLOOKUP(MATCH(AE1024,$AD$1024:$AD$1122,0),$AA$1024:$AC$1122,AG$6,FALSE),"")</f>
        <v>625.51</v>
      </c>
    </row>
    <row r="1025" spans="27:33" x14ac:dyDescent="0.25">
      <c r="AA1025" s="61">
        <v>2</v>
      </c>
      <c r="AB1025" s="61" t="str">
        <f>DRE!D1035</f>
        <v>RDB</v>
      </c>
      <c r="AC1025" s="61">
        <f>HLOOKUP('G. Despesas'!$E$4,DRE!$C$4:$Q$1132,ROW('G. Receitas'!X1032),FALSE)</f>
        <v>625.51</v>
      </c>
      <c r="AD1025" s="61">
        <f t="shared" ref="AD1025:AD1088" si="52">IF(AC1025=0,"",AC1025+AA1025/1000)</f>
        <v>625.51199999999994</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election activeCell="J6" sqref="J6:L6"/>
    </sheetView>
  </sheetViews>
  <sheetFormatPr defaultColWidth="0" defaultRowHeight="15" zeroHeight="1" x14ac:dyDescent="0.25"/>
  <cols>
    <col min="1" max="1" width="27.42578125" style="214"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09"/>
      <c r="C1" s="262"/>
      <c r="D1" s="262"/>
      <c r="E1" s="262"/>
      <c r="F1" s="262"/>
      <c r="G1" s="262"/>
      <c r="H1" s="262"/>
      <c r="I1" s="262"/>
      <c r="J1" s="262"/>
      <c r="K1" s="262"/>
      <c r="L1" s="262"/>
      <c r="M1" s="262"/>
      <c r="N1" s="262"/>
      <c r="O1" s="262"/>
      <c r="W1" s="100"/>
      <c r="X1" s="100"/>
      <c r="Y1" s="89"/>
      <c r="Z1" s="89"/>
      <c r="AA1" s="89"/>
      <c r="AB1" s="89"/>
      <c r="AC1" s="89"/>
      <c r="AD1" s="89"/>
      <c r="AE1" s="100"/>
    </row>
    <row r="2" spans="1:31" s="18" customFormat="1" ht="37.5" hidden="1" customHeight="1" x14ac:dyDescent="0.25">
      <c r="A2" s="209"/>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09"/>
      <c r="D3" s="6"/>
      <c r="W3" s="102"/>
      <c r="X3" s="102"/>
      <c r="Y3" s="61"/>
      <c r="Z3" s="61"/>
      <c r="AA3" s="61"/>
      <c r="AB3" s="61"/>
      <c r="AC3" s="61"/>
      <c r="AD3" s="61"/>
      <c r="AE3" s="102"/>
    </row>
    <row r="4" spans="1:31" customFormat="1" ht="24.75" customHeight="1" x14ac:dyDescent="0.25">
      <c r="A4" s="209"/>
      <c r="C4" s="26" t="s">
        <v>19</v>
      </c>
      <c r="D4" s="6"/>
      <c r="E4" s="277" t="s">
        <v>134</v>
      </c>
      <c r="F4" s="278"/>
      <c r="G4" s="278"/>
      <c r="H4" s="279"/>
      <c r="I4" s="128"/>
      <c r="W4" s="102"/>
      <c r="X4" s="102"/>
      <c r="Y4" s="61"/>
      <c r="Z4" s="61"/>
      <c r="AA4" s="61"/>
      <c r="AB4" s="61"/>
      <c r="AC4" s="61"/>
      <c r="AD4" s="61"/>
      <c r="AE4" s="102"/>
    </row>
    <row r="5" spans="1:31" customFormat="1" x14ac:dyDescent="0.25">
      <c r="A5" s="209"/>
      <c r="W5" s="102"/>
      <c r="X5" s="102"/>
      <c r="Y5" s="61"/>
      <c r="Z5" s="61"/>
      <c r="AA5" s="61"/>
      <c r="AB5" s="61"/>
      <c r="AC5" s="61"/>
      <c r="AD5" s="61"/>
      <c r="AE5" s="102"/>
    </row>
    <row r="6" spans="1:31" customFormat="1" ht="23.25" customHeight="1" x14ac:dyDescent="0.25">
      <c r="A6" s="209"/>
      <c r="C6" s="293" t="s">
        <v>180</v>
      </c>
      <c r="D6" s="293"/>
      <c r="E6" s="293"/>
      <c r="F6" s="73">
        <f>SUM('G. Receitas'!Z10:Z17)</f>
        <v>15164.27</v>
      </c>
      <c r="J6" s="294" t="str">
        <f>"2. "&amp;'G. Receitas'!Y10</f>
        <v>2. DESPESAS COM PRODUTOS</v>
      </c>
      <c r="K6" s="294"/>
      <c r="L6" s="296"/>
      <c r="M6" s="297">
        <f>'G. Receitas'!Z10</f>
        <v>0</v>
      </c>
      <c r="N6" s="297"/>
      <c r="W6" s="102"/>
      <c r="X6" s="102"/>
      <c r="Y6" s="61"/>
      <c r="Z6" s="61"/>
      <c r="AA6" s="61"/>
      <c r="AB6" s="61"/>
      <c r="AC6" s="61"/>
      <c r="AD6" s="61"/>
      <c r="AE6" s="102"/>
    </row>
    <row r="7" spans="1:31" customFormat="1" x14ac:dyDescent="0.25">
      <c r="A7" s="209"/>
      <c r="W7" s="102"/>
      <c r="X7" s="102"/>
      <c r="Y7" s="61"/>
      <c r="Z7" s="61"/>
      <c r="AA7" s="61"/>
      <c r="AB7" s="61"/>
      <c r="AC7" s="61"/>
      <c r="AD7" s="61"/>
      <c r="AE7" s="102"/>
    </row>
    <row r="8" spans="1:31" customFormat="1" x14ac:dyDescent="0.25">
      <c r="A8" s="209"/>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09"/>
      <c r="Z9" s="61" t="str">
        <f>AC24</f>
        <v>DESPESAS COM SERVIÇOS</v>
      </c>
      <c r="AA9" s="61">
        <f>AD24</f>
        <v>0</v>
      </c>
      <c r="AC9" s="61" t="str">
        <f>DRE!D222</f>
        <v>MATERIAL DE EMBALAGEM</v>
      </c>
      <c r="AD9" s="61">
        <f>HLOOKUP($E$4,DRE!$C$4:$Q$1132,ROW('G. Receitas'!X50),FALSE)</f>
        <v>0</v>
      </c>
    </row>
    <row r="10" spans="1:31" x14ac:dyDescent="0.25">
      <c r="A10" s="209"/>
      <c r="Z10" s="61" t="str">
        <f>AC40</f>
        <v>DESPESAS COM RH</v>
      </c>
      <c r="AA10" s="61">
        <f>AD40</f>
        <v>0</v>
      </c>
      <c r="AC10" s="61" t="str">
        <f>DRE!D307</f>
        <v>-</v>
      </c>
      <c r="AD10" s="61">
        <f>HLOOKUP($E$4,DRE!$C$4:$Q$1132,ROW('G. Receitas'!X51),FALSE)</f>
        <v>0</v>
      </c>
    </row>
    <row r="11" spans="1:31" x14ac:dyDescent="0.25">
      <c r="A11" s="209"/>
      <c r="Z11" s="61" t="str">
        <f>AC56</f>
        <v>DESPESAS OPERACIONAIS</v>
      </c>
      <c r="AA11" s="61">
        <f>AD56</f>
        <v>0</v>
      </c>
      <c r="AC11" s="61" t="str">
        <f>DRE!D308</f>
        <v>-</v>
      </c>
      <c r="AD11" s="61">
        <f>HLOOKUP($E$4,DRE!$C$4:$Q$1132,ROW('G. Receitas'!X52),FALSE)</f>
        <v>0</v>
      </c>
    </row>
    <row r="12" spans="1:31" x14ac:dyDescent="0.25">
      <c r="A12" s="209"/>
      <c r="Z12" s="61" t="str">
        <f>AC72</f>
        <v>DESPESAS DE MARKETING</v>
      </c>
      <c r="AA12" s="61">
        <f>AD72</f>
        <v>0</v>
      </c>
      <c r="AC12" s="61" t="str">
        <f>DRE!D309</f>
        <v>-</v>
      </c>
      <c r="AD12" s="61">
        <f>HLOOKUP($E$4,DRE!$C$4:$Q$1132,ROW('G. Receitas'!X53),FALSE)</f>
        <v>0</v>
      </c>
    </row>
    <row r="13" spans="1:31" x14ac:dyDescent="0.25">
      <c r="A13" s="209"/>
      <c r="Z13" s="61" t="str">
        <f>AC107</f>
        <v>DESPESAS ADMINISTRATIVAS</v>
      </c>
      <c r="AA13" s="61">
        <f>AD107</f>
        <v>0</v>
      </c>
      <c r="AC13" s="61" t="str">
        <f>DRE!D310</f>
        <v>-</v>
      </c>
      <c r="AD13" s="61">
        <f>HLOOKUP($E$4,DRE!$C$4:$Q$1132,ROW('G. Receitas'!X54),FALSE)</f>
        <v>0</v>
      </c>
    </row>
    <row r="14" spans="1:31" x14ac:dyDescent="0.25">
      <c r="A14" s="209"/>
      <c r="Z14" s="61" t="str">
        <f>AC124</f>
        <v>IMPOSTOS</v>
      </c>
      <c r="AA14" s="61">
        <f>AD124</f>
        <v>0</v>
      </c>
      <c r="AC14" s="61" t="str">
        <f>DRE!D311</f>
        <v>-</v>
      </c>
      <c r="AD14" s="61">
        <f>HLOOKUP($E$4,DRE!$C$4:$Q$1132,ROW('G. Receitas'!X55),FALSE)</f>
        <v>0</v>
      </c>
    </row>
    <row r="15" spans="1:31" x14ac:dyDescent="0.25">
      <c r="A15" s="209"/>
      <c r="Z15" s="61" t="str">
        <f>AC143</f>
        <v>INVESTIMENTOS</v>
      </c>
      <c r="AA15" s="61">
        <f>AD143</f>
        <v>0</v>
      </c>
      <c r="AC15" s="61" t="str">
        <f>DRE!D312</f>
        <v>-</v>
      </c>
      <c r="AD15" s="61">
        <f>HLOOKUP($E$4,DRE!$C$4:$Q$1132,ROW('G. Receitas'!X56),FALSE)</f>
        <v>0</v>
      </c>
    </row>
    <row r="16" spans="1:31" x14ac:dyDescent="0.25">
      <c r="A16" s="209"/>
      <c r="AC16" s="61" t="str">
        <f>DRE!D313</f>
        <v>-</v>
      </c>
      <c r="AD16" s="61">
        <f>HLOOKUP($E$4,DRE!$C$4:$Q$1132,ROW('G. Receitas'!X57),FALSE)</f>
        <v>0</v>
      </c>
    </row>
    <row r="17" spans="1:30" x14ac:dyDescent="0.25">
      <c r="A17" s="209"/>
      <c r="AC17" s="61" t="str">
        <f>DRE!D314</f>
        <v>-</v>
      </c>
      <c r="AD17" s="61">
        <f>HLOOKUP($E$4,DRE!$C$4:$Q$1132,ROW('G. Receitas'!X58),FALSE)</f>
        <v>0</v>
      </c>
    </row>
    <row r="18" spans="1:30" x14ac:dyDescent="0.25">
      <c r="A18" s="209"/>
      <c r="AC18" s="61" t="str">
        <f>DRE!D315</f>
        <v>-</v>
      </c>
      <c r="AD18" s="61">
        <f>HLOOKUP($E$4,DRE!$C$4:$Q$1132,ROW('G. Receitas'!X59),FALSE)</f>
        <v>0</v>
      </c>
    </row>
    <row r="19" spans="1:30" x14ac:dyDescent="0.25">
      <c r="A19" s="209"/>
      <c r="AC19" s="61" t="str">
        <f>DRE!D316</f>
        <v>-</v>
      </c>
      <c r="AD19" s="61">
        <f>HLOOKUP($E$4,DRE!$C$4:$Q$1132,ROW('G. Receitas'!X60),FALSE)</f>
        <v>0</v>
      </c>
    </row>
    <row r="20" spans="1:30" x14ac:dyDescent="0.25">
      <c r="A20" s="209"/>
      <c r="AC20" s="61" t="str">
        <f>DRE!D317</f>
        <v>-</v>
      </c>
      <c r="AD20" s="61">
        <f>HLOOKUP($E$4,DRE!$C$4:$Q$1132,ROW('G. Receitas'!X61),FALSE)</f>
        <v>0</v>
      </c>
    </row>
    <row r="21" spans="1:30" x14ac:dyDescent="0.25">
      <c r="A21" s="209"/>
      <c r="AC21" s="61" t="str">
        <f>DRE!D318</f>
        <v>-</v>
      </c>
      <c r="AD21" s="61">
        <f>HLOOKUP($E$4,DRE!$C$4:$Q$1132,ROW('G. Receitas'!X62),FALSE)</f>
        <v>0</v>
      </c>
    </row>
    <row r="22" spans="1:30" x14ac:dyDescent="0.25">
      <c r="A22" s="209"/>
      <c r="AC22" s="61" t="str">
        <f>DRE!D319</f>
        <v>-</v>
      </c>
      <c r="AD22" s="61">
        <f>HLOOKUP($E$4,DRE!$C$4:$Q$1132,ROW('G. Receitas'!X63),FALSE)</f>
        <v>0</v>
      </c>
    </row>
    <row r="23" spans="1:30" ht="58.5" customHeight="1" x14ac:dyDescent="0.25">
      <c r="A23" s="209"/>
      <c r="AC23" s="61" t="str">
        <f>DRE!D320</f>
        <v>-</v>
      </c>
      <c r="AD23" s="61">
        <f>HLOOKUP($E$4,DRE!$C$4:$Q$1132,ROW('G. Receitas'!X64),FALSE)</f>
        <v>0</v>
      </c>
    </row>
    <row r="24" spans="1:30" ht="23.25" customHeight="1" x14ac:dyDescent="0.25">
      <c r="A24" s="209"/>
      <c r="C24" s="293" t="str">
        <f>"3. "&amp;'G. Receitas'!Y11</f>
        <v>3. DESPESAS COM SERVIÇOS</v>
      </c>
      <c r="D24" s="293"/>
      <c r="E24" s="293"/>
      <c r="F24" s="73">
        <f>'G. Receitas'!Z11</f>
        <v>1350.5</v>
      </c>
      <c r="H24" s="13"/>
      <c r="I24" s="13"/>
      <c r="J24" s="294" t="str">
        <f>"4. "&amp;'G. Receitas'!Y15</f>
        <v>4. DESPESAS ADMINISTRATIVAS</v>
      </c>
      <c r="K24" s="294"/>
      <c r="L24" s="294"/>
      <c r="M24" s="297">
        <f>'G. Receitas'!Z15</f>
        <v>0</v>
      </c>
      <c r="N24" s="297"/>
      <c r="AC24" s="61" t="str">
        <f>DRE!D321</f>
        <v>DESPESAS COM SERVIÇOS</v>
      </c>
      <c r="AD24" s="61">
        <f>HLOOKUP($E$4,DRE!$C$4:$Q$1132,ROW('G. Receitas'!X65),FALSE)</f>
        <v>0</v>
      </c>
    </row>
    <row r="25" spans="1:30" x14ac:dyDescent="0.25">
      <c r="A25" s="209"/>
      <c r="AC25" s="61" t="str">
        <f>DRE!D322</f>
        <v>AJUDA DE CUSTO</v>
      </c>
      <c r="AD25" s="61">
        <f>HLOOKUP($E$4,DRE!$C$4:$Q$1132,ROW('G. Receitas'!X66),FALSE)</f>
        <v>0</v>
      </c>
    </row>
    <row r="26" spans="1:30" x14ac:dyDescent="0.25">
      <c r="A26" s="209"/>
      <c r="AC26" s="61" t="str">
        <f>DRE!D407</f>
        <v>-</v>
      </c>
      <c r="AD26" s="61">
        <f>HLOOKUP($E$4,DRE!$C$4:$Q$1132,ROW('G. Receitas'!X67),FALSE)</f>
        <v>0</v>
      </c>
    </row>
    <row r="27" spans="1:30" x14ac:dyDescent="0.25">
      <c r="A27" s="209"/>
      <c r="AC27" s="61" t="str">
        <f>DRE!D408</f>
        <v>-</v>
      </c>
      <c r="AD27" s="61">
        <f>HLOOKUP($E$4,DRE!$C$4:$Q$1132,ROW('G. Receitas'!X68),FALSE)</f>
        <v>0</v>
      </c>
    </row>
    <row r="28" spans="1:30" x14ac:dyDescent="0.25">
      <c r="A28" s="209"/>
      <c r="AC28" s="61" t="str">
        <f>DRE!D409</f>
        <v>-</v>
      </c>
      <c r="AD28" s="61">
        <f>HLOOKUP($E$4,DRE!$C$4:$Q$1132,ROW('G. Receitas'!X69),FALSE)</f>
        <v>0</v>
      </c>
    </row>
    <row r="29" spans="1:30" x14ac:dyDescent="0.25">
      <c r="A29" s="209"/>
      <c r="AC29" s="61" t="str">
        <f>DRE!D410</f>
        <v>-</v>
      </c>
      <c r="AD29" s="61">
        <f>HLOOKUP($E$4,DRE!$C$4:$Q$1132,ROW('G. Receitas'!X70),FALSE)</f>
        <v>0</v>
      </c>
    </row>
    <row r="30" spans="1:30" x14ac:dyDescent="0.25">
      <c r="A30" s="209"/>
      <c r="AC30" s="61" t="str">
        <f>DRE!D411</f>
        <v>-</v>
      </c>
      <c r="AD30" s="61">
        <f>HLOOKUP($E$4,DRE!$C$4:$Q$1132,ROW('G. Receitas'!X71),FALSE)</f>
        <v>0</v>
      </c>
    </row>
    <row r="31" spans="1:30" x14ac:dyDescent="0.25">
      <c r="A31" s="209"/>
      <c r="AC31" s="61" t="str">
        <f>DRE!D412</f>
        <v>-</v>
      </c>
      <c r="AD31" s="61">
        <f>HLOOKUP($E$4,DRE!$C$4:$Q$1132,ROW('G. Receitas'!X72),FALSE)</f>
        <v>0</v>
      </c>
    </row>
    <row r="32" spans="1:30" x14ac:dyDescent="0.25">
      <c r="A32" s="209"/>
      <c r="AC32" s="61" t="str">
        <f>DRE!D413</f>
        <v>-</v>
      </c>
      <c r="AD32" s="61">
        <f>HLOOKUP($E$4,DRE!$C$4:$Q$1132,ROW('G. Receitas'!X73),FALSE)</f>
        <v>0</v>
      </c>
    </row>
    <row r="33" spans="1:30" x14ac:dyDescent="0.25">
      <c r="A33" s="209"/>
      <c r="AC33" s="61" t="str">
        <f>DRE!D414</f>
        <v>-</v>
      </c>
      <c r="AD33" s="61">
        <f>HLOOKUP($E$4,DRE!$C$4:$Q$1132,ROW('G. Receitas'!X74),FALSE)</f>
        <v>0</v>
      </c>
    </row>
    <row r="34" spans="1:30" x14ac:dyDescent="0.25">
      <c r="A34" s="209"/>
      <c r="AC34" s="61" t="str">
        <f>DRE!D415</f>
        <v>-</v>
      </c>
      <c r="AD34" s="61">
        <f>HLOOKUP($E$4,DRE!$C$4:$Q$1132,ROW('G. Receitas'!X75),FALSE)</f>
        <v>0</v>
      </c>
    </row>
    <row r="35" spans="1:30" x14ac:dyDescent="0.25">
      <c r="A35" s="209"/>
      <c r="AC35" s="61" t="str">
        <f>DRE!D416</f>
        <v>-</v>
      </c>
      <c r="AD35" s="61">
        <f>HLOOKUP($E$4,DRE!$C$4:$Q$1132,ROW('G. Receitas'!X76),FALSE)</f>
        <v>0</v>
      </c>
    </row>
    <row r="36" spans="1:30" x14ac:dyDescent="0.25">
      <c r="A36" s="209"/>
      <c r="AC36" s="61" t="str">
        <f>DRE!D417</f>
        <v>-</v>
      </c>
      <c r="AD36" s="61">
        <f>HLOOKUP($E$4,DRE!$C$4:$Q$1132,ROW('G. Receitas'!X77),FALSE)</f>
        <v>0</v>
      </c>
    </row>
    <row r="37" spans="1:30" x14ac:dyDescent="0.25">
      <c r="A37" s="209"/>
      <c r="AC37" s="61" t="str">
        <f>DRE!D418</f>
        <v>-</v>
      </c>
      <c r="AD37" s="61">
        <f>HLOOKUP($E$4,DRE!$C$4:$Q$1132,ROW('G. Receitas'!X78),FALSE)</f>
        <v>0</v>
      </c>
    </row>
    <row r="38" spans="1:30" x14ac:dyDescent="0.25">
      <c r="A38" s="209"/>
      <c r="AC38" s="61" t="str">
        <f>DRE!D419</f>
        <v>-</v>
      </c>
      <c r="AD38" s="61">
        <f>HLOOKUP($E$4,DRE!$C$4:$Q$1132,ROW('G. Receitas'!X79),FALSE)</f>
        <v>0</v>
      </c>
    </row>
    <row r="39" spans="1:30" x14ac:dyDescent="0.25">
      <c r="A39" s="209"/>
      <c r="AC39" s="61" t="str">
        <f>DRE!D420</f>
        <v>-</v>
      </c>
      <c r="AD39" s="61">
        <f>HLOOKUP($E$4,DRE!$C$4:$Q$1132,ROW('G. Receitas'!X80),FALSE)</f>
        <v>0</v>
      </c>
    </row>
    <row r="40" spans="1:30" x14ac:dyDescent="0.25">
      <c r="A40" s="209"/>
      <c r="AC40" s="61" t="str">
        <f>DRE!D426</f>
        <v>DESPESAS COM RH</v>
      </c>
      <c r="AD40" s="61">
        <f>HLOOKUP($E$4,DRE!$C$4:$Q$1132,ROW('G. Receitas'!X86),FALSE)</f>
        <v>0</v>
      </c>
    </row>
    <row r="41" spans="1:30" x14ac:dyDescent="0.25">
      <c r="A41" s="209"/>
      <c r="AC41" s="61" t="str">
        <f>DRE!D427</f>
        <v>CESTA BASICA</v>
      </c>
      <c r="AD41" s="61">
        <f>HLOOKUP($E$4,DRE!$C$4:$Q$1132,ROW('G. Receitas'!X87),FALSE)</f>
        <v>0</v>
      </c>
    </row>
    <row r="42" spans="1:30" x14ac:dyDescent="0.25">
      <c r="A42" s="209"/>
      <c r="AC42" s="61" t="str">
        <f>DRE!D512</f>
        <v>-</v>
      </c>
      <c r="AD42" s="61">
        <f>HLOOKUP($E$4,DRE!$C$4:$Q$1132,ROW('G. Receitas'!X88),FALSE)</f>
        <v>0</v>
      </c>
    </row>
    <row r="43" spans="1:30" ht="33" customHeight="1" x14ac:dyDescent="0.25">
      <c r="A43" s="209"/>
      <c r="AC43" s="61" t="str">
        <f>DRE!D513</f>
        <v>-</v>
      </c>
      <c r="AD43" s="61">
        <f>HLOOKUP($E$4,DRE!$C$4:$Q$1132,ROW('G. Receitas'!X89),FALSE)</f>
        <v>0</v>
      </c>
    </row>
    <row r="44" spans="1:30" ht="23.25" customHeight="1" x14ac:dyDescent="0.25">
      <c r="A44" s="209"/>
      <c r="C44" s="293" t="str">
        <f>"5. "&amp;'G. Receitas'!Y12</f>
        <v>5. DESPESAS COM RH</v>
      </c>
      <c r="D44" s="293"/>
      <c r="E44" s="293"/>
      <c r="F44" s="73">
        <f>'G. Receitas'!Z12</f>
        <v>137.94999999999999</v>
      </c>
      <c r="H44" s="13"/>
      <c r="I44" s="13"/>
      <c r="J44" s="294" t="str">
        <f>"6. "&amp;'G. Receitas'!Y13</f>
        <v>6. DESPESAS OPERACIONAIS</v>
      </c>
      <c r="K44" s="294"/>
      <c r="L44" s="294"/>
      <c r="M44" s="297">
        <f>'G. Receitas'!Z13</f>
        <v>10570.07</v>
      </c>
      <c r="N44" s="297"/>
      <c r="AC44" s="61" t="str">
        <f>DRE!D514</f>
        <v>-</v>
      </c>
      <c r="AD44" s="61">
        <f>HLOOKUP($E$4,DRE!$C$4:$Q$1132,ROW('G. Receitas'!X90),FALSE)</f>
        <v>0</v>
      </c>
    </row>
    <row r="45" spans="1:30" x14ac:dyDescent="0.25">
      <c r="A45" s="209"/>
      <c r="AC45" s="61" t="str">
        <f>DRE!D515</f>
        <v>-</v>
      </c>
      <c r="AD45" s="61">
        <f>HLOOKUP($E$4,DRE!$C$4:$Q$1132,ROW('G. Receitas'!X91),FALSE)</f>
        <v>0</v>
      </c>
    </row>
    <row r="46" spans="1:30" x14ac:dyDescent="0.25">
      <c r="A46" s="209"/>
      <c r="AC46" s="61" t="str">
        <f>DRE!D516</f>
        <v>-</v>
      </c>
      <c r="AD46" s="61">
        <f>HLOOKUP($E$4,DRE!$C$4:$Q$1132,ROW('G. Receitas'!X92),FALSE)</f>
        <v>0</v>
      </c>
    </row>
    <row r="47" spans="1:30" x14ac:dyDescent="0.25">
      <c r="A47" s="209"/>
      <c r="AC47" s="61" t="str">
        <f>DRE!D517</f>
        <v>-</v>
      </c>
      <c r="AD47" s="61">
        <f>HLOOKUP($E$4,DRE!$C$4:$Q$1132,ROW('G. Receitas'!X93),FALSE)</f>
        <v>0</v>
      </c>
    </row>
    <row r="48" spans="1:30" x14ac:dyDescent="0.25">
      <c r="A48" s="209"/>
      <c r="AC48" s="61" t="str">
        <f>DRE!D518</f>
        <v>-</v>
      </c>
      <c r="AD48" s="61">
        <f>HLOOKUP($E$4,DRE!$C$4:$Q$1132,ROW('G. Receitas'!X94),FALSE)</f>
        <v>0</v>
      </c>
    </row>
    <row r="49" spans="1:30" x14ac:dyDescent="0.25">
      <c r="A49" s="209"/>
      <c r="AC49" s="61" t="str">
        <f>DRE!D519</f>
        <v>-</v>
      </c>
      <c r="AD49" s="61">
        <f>HLOOKUP($E$4,DRE!$C$4:$Q$1132,ROW('G. Receitas'!X95),FALSE)</f>
        <v>0</v>
      </c>
    </row>
    <row r="50" spans="1:30" x14ac:dyDescent="0.25">
      <c r="A50" s="209"/>
      <c r="AC50" s="61" t="str">
        <f>DRE!D520</f>
        <v>-</v>
      </c>
      <c r="AD50" s="61">
        <f>HLOOKUP($E$4,DRE!$C$4:$Q$1132,ROW('G. Receitas'!X96),FALSE)</f>
        <v>0</v>
      </c>
    </row>
    <row r="51" spans="1:30" x14ac:dyDescent="0.25">
      <c r="A51" s="209"/>
      <c r="AC51" s="61" t="str">
        <f>DRE!D521</f>
        <v>-</v>
      </c>
      <c r="AD51" s="61">
        <f>HLOOKUP($E$4,DRE!$C$4:$Q$1132,ROW('G. Receitas'!X97),FALSE)</f>
        <v>0</v>
      </c>
    </row>
    <row r="52" spans="1:30" x14ac:dyDescent="0.25">
      <c r="A52" s="209"/>
      <c r="AC52" s="61" t="str">
        <f>DRE!D522</f>
        <v>-</v>
      </c>
      <c r="AD52" s="61">
        <f>HLOOKUP($E$4,DRE!$C$4:$Q$1132,ROW('G. Receitas'!X98),FALSE)</f>
        <v>0</v>
      </c>
    </row>
    <row r="53" spans="1:30" x14ac:dyDescent="0.25">
      <c r="A53" s="209"/>
      <c r="AC53" s="61" t="str">
        <f>DRE!D523</f>
        <v>-</v>
      </c>
      <c r="AD53" s="61">
        <f>HLOOKUP($E$4,DRE!$C$4:$Q$1132,ROW('G. Receitas'!X99),FALSE)</f>
        <v>0</v>
      </c>
    </row>
    <row r="54" spans="1:30" x14ac:dyDescent="0.25">
      <c r="A54" s="209"/>
      <c r="AC54" s="61" t="str">
        <f>DRE!D524</f>
        <v>-</v>
      </c>
      <c r="AD54" s="61">
        <f>HLOOKUP($E$4,DRE!$C$4:$Q$1132,ROW('G. Receitas'!X100),FALSE)</f>
        <v>0</v>
      </c>
    </row>
    <row r="55" spans="1:30" x14ac:dyDescent="0.25">
      <c r="A55" s="209"/>
      <c r="AC55" s="61" t="str">
        <f>DRE!D525</f>
        <v>-</v>
      </c>
      <c r="AD55" s="61">
        <f>HLOOKUP($E$4,DRE!$C$4:$Q$1132,ROW('G. Receitas'!X101),FALSE)</f>
        <v>0</v>
      </c>
    </row>
    <row r="56" spans="1:30" x14ac:dyDescent="0.25">
      <c r="A56" s="209"/>
      <c r="AC56" s="61" t="str">
        <f>DRE!D526</f>
        <v>DESPESAS OPERACIONAIS</v>
      </c>
      <c r="AD56" s="61">
        <f>HLOOKUP($E$4,DRE!$C$4:$Q$1132,ROW('G. Receitas'!X102),FALSE)</f>
        <v>0</v>
      </c>
    </row>
    <row r="57" spans="1:30" x14ac:dyDescent="0.25">
      <c r="A57" s="209"/>
      <c r="AC57" s="61" t="str">
        <f>DRE!D527</f>
        <v>COMBUSTIVEIS E LUBRIFICANTES</v>
      </c>
      <c r="AD57" s="61">
        <f>HLOOKUP($E$4,DRE!$C$4:$Q$1132,ROW('G. Receitas'!X103),FALSE)</f>
        <v>0</v>
      </c>
    </row>
    <row r="58" spans="1:30" x14ac:dyDescent="0.25">
      <c r="A58" s="209"/>
      <c r="AC58" s="61" t="str">
        <f>DRE!D612</f>
        <v>-</v>
      </c>
      <c r="AD58" s="61">
        <f>HLOOKUP($E$4,DRE!$C$4:$Q$1132,ROW('G. Receitas'!X104),FALSE)</f>
        <v>0</v>
      </c>
    </row>
    <row r="59" spans="1:30" ht="42" customHeight="1" x14ac:dyDescent="0.25">
      <c r="A59" s="209"/>
      <c r="AC59" s="61" t="str">
        <f>DRE!D613</f>
        <v>-</v>
      </c>
      <c r="AD59" s="61">
        <f>HLOOKUP($E$4,DRE!$C$4:$Q$1132,ROW('G. Receitas'!X105),FALSE)</f>
        <v>0</v>
      </c>
    </row>
    <row r="60" spans="1:30" ht="32.25" customHeight="1" x14ac:dyDescent="0.25">
      <c r="A60" s="209"/>
      <c r="AC60" s="61" t="str">
        <f>DRE!D614</f>
        <v>-</v>
      </c>
      <c r="AD60" s="61">
        <f>HLOOKUP($E$4,DRE!$C$4:$Q$1132,ROW('G. Receitas'!X106),FALSE)</f>
        <v>0</v>
      </c>
    </row>
    <row r="61" spans="1:30" x14ac:dyDescent="0.25">
      <c r="A61" s="209"/>
      <c r="AC61" s="61" t="str">
        <f>DRE!D615</f>
        <v>-</v>
      </c>
      <c r="AD61" s="61">
        <f>HLOOKUP($E$4,DRE!$C$4:$Q$1132,ROW('G. Receitas'!X107),FALSE)</f>
        <v>0</v>
      </c>
    </row>
    <row r="62" spans="1:30" ht="23.25" customHeight="1" x14ac:dyDescent="0.25">
      <c r="A62" s="209"/>
      <c r="C62" s="293" t="str">
        <f>"7. "&amp;'G. Receitas'!Y14</f>
        <v>7. DESPESAS DE MARKETING</v>
      </c>
      <c r="D62" s="293"/>
      <c r="E62" s="293"/>
      <c r="F62" s="74">
        <f>'G. Receitas'!Z14</f>
        <v>0</v>
      </c>
      <c r="H62" s="13"/>
      <c r="I62" s="13"/>
      <c r="J62" s="294" t="str">
        <f>"8. "&amp;'G. Receitas'!Y16</f>
        <v>8. IMPOSTOS</v>
      </c>
      <c r="K62" s="294"/>
      <c r="L62" s="294"/>
      <c r="M62" s="297">
        <f>'G. Receitas'!Z16</f>
        <v>2480.2399999999998</v>
      </c>
      <c r="N62" s="297"/>
      <c r="AC62" s="61" t="str">
        <f>DRE!D616</f>
        <v>-</v>
      </c>
      <c r="AD62" s="61">
        <f>HLOOKUP($E$4,DRE!$C$4:$Q$1132,ROW('G. Receitas'!X108),FALSE)</f>
        <v>0</v>
      </c>
    </row>
    <row r="63" spans="1:30" ht="46.5" customHeight="1" x14ac:dyDescent="0.25">
      <c r="A63" s="209"/>
      <c r="AC63" s="61" t="str">
        <f>DRE!D617</f>
        <v>-</v>
      </c>
      <c r="AD63" s="61">
        <f>HLOOKUP($E$4,DRE!$C$4:$Q$1132,ROW('G. Receitas'!X109),FALSE)</f>
        <v>0</v>
      </c>
    </row>
    <row r="64" spans="1:30" ht="28.5" customHeight="1" x14ac:dyDescent="0.25">
      <c r="A64" s="209"/>
      <c r="AC64" s="61" t="str">
        <f>DRE!D618</f>
        <v>-</v>
      </c>
      <c r="AD64" s="61">
        <f>HLOOKUP($E$4,DRE!$C$4:$Q$1132,ROW('G. Receitas'!X110),FALSE)</f>
        <v>0</v>
      </c>
    </row>
    <row r="65" spans="1:30" ht="28.5" customHeight="1" x14ac:dyDescent="0.25">
      <c r="A65" s="209"/>
      <c r="AC65" s="61" t="str">
        <f>DRE!D619</f>
        <v>-</v>
      </c>
      <c r="AD65" s="61">
        <f>HLOOKUP($E$4,DRE!$C$4:$Q$1132,ROW('G. Receitas'!X111),FALSE)</f>
        <v>0</v>
      </c>
    </row>
    <row r="66" spans="1:30" ht="28.5" customHeight="1" x14ac:dyDescent="0.25">
      <c r="A66" s="209"/>
      <c r="AC66" s="61" t="str">
        <f>DRE!D620</f>
        <v>-</v>
      </c>
      <c r="AD66" s="61">
        <f>HLOOKUP($E$4,DRE!$C$4:$Q$1132,ROW('G. Receitas'!X112),FALSE)</f>
        <v>0</v>
      </c>
    </row>
    <row r="67" spans="1:30" ht="28.5" customHeight="1" x14ac:dyDescent="0.25">
      <c r="A67" s="209"/>
      <c r="AC67" s="61" t="str">
        <f>DRE!D621</f>
        <v>-</v>
      </c>
      <c r="AD67" s="61">
        <f>HLOOKUP($E$4,DRE!$C$4:$Q$1132,ROW('G. Receitas'!X113),FALSE)</f>
        <v>0</v>
      </c>
    </row>
    <row r="68" spans="1:30" ht="28.5" customHeight="1" x14ac:dyDescent="0.25">
      <c r="A68" s="209"/>
      <c r="AC68" s="61" t="str">
        <f>DRE!D622</f>
        <v>-</v>
      </c>
      <c r="AD68" s="61">
        <f>HLOOKUP($E$4,DRE!$C$4:$Q$1132,ROW('G. Receitas'!X114),FALSE)</f>
        <v>0</v>
      </c>
    </row>
    <row r="69" spans="1:30" ht="25.5" customHeight="1" x14ac:dyDescent="0.25">
      <c r="A69" s="209"/>
      <c r="AC69" s="61" t="str">
        <f>DRE!D623</f>
        <v>-</v>
      </c>
      <c r="AD69" s="61">
        <f>HLOOKUP($E$4,DRE!$C$4:$Q$1132,ROW('G. Receitas'!X115),FALSE)</f>
        <v>0</v>
      </c>
    </row>
    <row r="70" spans="1:30" ht="12.75" customHeight="1" x14ac:dyDescent="0.25">
      <c r="A70" s="209"/>
      <c r="AC70" s="61" t="str">
        <f>DRE!D624</f>
        <v>-</v>
      </c>
      <c r="AD70" s="61">
        <f>HLOOKUP($E$4,DRE!$C$4:$Q$1132,ROW('G. Receitas'!X116),FALSE)</f>
        <v>0</v>
      </c>
    </row>
    <row r="71" spans="1:30" x14ac:dyDescent="0.25">
      <c r="A71" s="209"/>
      <c r="AC71" s="61" t="str">
        <f>DRE!D625</f>
        <v>-</v>
      </c>
      <c r="AD71" s="61">
        <f>HLOOKUP($E$4,DRE!$C$4:$Q$1132,ROW('G. Receitas'!X117),FALSE)</f>
        <v>0</v>
      </c>
    </row>
    <row r="72" spans="1:30" x14ac:dyDescent="0.25">
      <c r="A72" s="209"/>
      <c r="AC72" s="61" t="str">
        <f>DRE!D626</f>
        <v>DESPESAS DE MARKETING</v>
      </c>
      <c r="AD72" s="61">
        <f>HLOOKUP($E$4,DRE!$C$4:$Q$1132,ROW('G. Receitas'!X118),FALSE)</f>
        <v>0</v>
      </c>
    </row>
    <row r="73" spans="1:30" x14ac:dyDescent="0.25">
      <c r="A73" s="209"/>
      <c r="AC73" s="61" t="str">
        <f>DRE!D627</f>
        <v>PATOCINIOS</v>
      </c>
      <c r="AD73" s="61">
        <f>HLOOKUP($E$4,DRE!$C$4:$Q$1132,ROW('G. Receitas'!X119),FALSE)</f>
        <v>0</v>
      </c>
    </row>
    <row r="74" spans="1:30" x14ac:dyDescent="0.25">
      <c r="A74" s="209"/>
      <c r="AC74" s="61" t="str">
        <f>DRE!D712</f>
        <v>-</v>
      </c>
      <c r="AD74" s="61">
        <f>HLOOKUP($E$4,DRE!$C$4:$Q$1132,ROW('G. Receitas'!X120),FALSE)</f>
        <v>0</v>
      </c>
    </row>
    <row r="75" spans="1:30" x14ac:dyDescent="0.25">
      <c r="A75" s="209"/>
      <c r="AC75" s="61" t="str">
        <f>DRE!D713</f>
        <v>-</v>
      </c>
      <c r="AD75" s="61">
        <f>HLOOKUP($E$4,DRE!$C$4:$Q$1132,ROW('G. Receitas'!X121),FALSE)</f>
        <v>0</v>
      </c>
    </row>
    <row r="76" spans="1:30" ht="1.5" customHeight="1" x14ac:dyDescent="0.25">
      <c r="A76" s="209"/>
      <c r="AC76" s="61" t="str">
        <f>DRE!D714</f>
        <v>-</v>
      </c>
      <c r="AD76" s="61">
        <f>HLOOKUP($E$4,DRE!$C$4:$Q$1132,ROW('G. Receitas'!X122),FALSE)</f>
        <v>0</v>
      </c>
    </row>
    <row r="77" spans="1:30" ht="1.5" customHeight="1" x14ac:dyDescent="0.25">
      <c r="A77" s="209"/>
      <c r="AC77" s="61" t="str">
        <f>DRE!D715</f>
        <v>-</v>
      </c>
      <c r="AD77" s="61">
        <f>HLOOKUP($E$4,DRE!$C$4:$Q$1132,ROW('G. Receitas'!X123),FALSE)</f>
        <v>0</v>
      </c>
    </row>
    <row r="78" spans="1:30" ht="1.5" customHeight="1" x14ac:dyDescent="0.25">
      <c r="A78" s="209"/>
      <c r="AC78" s="61" t="str">
        <f>DRE!D716</f>
        <v>-</v>
      </c>
      <c r="AD78" s="61">
        <f>HLOOKUP($E$4,DRE!$C$4:$Q$1132,ROW('G. Receitas'!X124),FALSE)</f>
        <v>0</v>
      </c>
    </row>
    <row r="79" spans="1:30" ht="1.5" customHeight="1" x14ac:dyDescent="0.25">
      <c r="A79" s="209"/>
      <c r="AC79" s="61" t="str">
        <f>DRE!D717</f>
        <v>-</v>
      </c>
      <c r="AD79" s="61">
        <f>HLOOKUP($E$4,DRE!$C$4:$Q$1132,ROW('G. Receitas'!X125),FALSE)</f>
        <v>0</v>
      </c>
    </row>
    <row r="80" spans="1:30" ht="21" x14ac:dyDescent="0.25">
      <c r="A80" s="209"/>
      <c r="C80" s="293" t="str">
        <f>"9. "&amp;'G. Receitas'!Y17</f>
        <v>9. INVESTIMENTOS</v>
      </c>
      <c r="D80" s="293"/>
      <c r="E80" s="293"/>
      <c r="F80" s="74">
        <f>'G. Receitas'!Z17</f>
        <v>625.51</v>
      </c>
      <c r="AC80" s="61" t="str">
        <f>DRE!D718</f>
        <v>-</v>
      </c>
      <c r="AD80" s="61">
        <f>HLOOKUP($E$4,DRE!$C$4:$Q$1132,ROW('G. Receitas'!X126),FALSE)</f>
        <v>0</v>
      </c>
    </row>
    <row r="81" spans="1:30" ht="1.5" customHeight="1" x14ac:dyDescent="0.25">
      <c r="A81" s="209"/>
      <c r="C81" s="96"/>
      <c r="D81" s="96"/>
      <c r="E81" s="96"/>
      <c r="F81" s="103"/>
      <c r="AC81" s="61" t="str">
        <f>DRE!D719</f>
        <v>-</v>
      </c>
      <c r="AD81" s="61">
        <f>HLOOKUP($E$4,DRE!$C$4:$Q$1132,ROW('G. Receitas'!X127),FALSE)</f>
        <v>0</v>
      </c>
    </row>
    <row r="82" spans="1:30" ht="1.5" customHeight="1" x14ac:dyDescent="0.25">
      <c r="A82" s="209"/>
      <c r="C82" s="96"/>
      <c r="D82" s="96"/>
      <c r="E82" s="96"/>
      <c r="F82" s="103"/>
      <c r="AC82" s="61" t="str">
        <f>DRE!D720</f>
        <v>-</v>
      </c>
      <c r="AD82" s="61">
        <f>HLOOKUP($E$4,DRE!$C$4:$Q$1132,ROW('G. Receitas'!X128),FALSE)</f>
        <v>0</v>
      </c>
    </row>
    <row r="83" spans="1:30" ht="1.5" customHeight="1" x14ac:dyDescent="0.25">
      <c r="A83" s="209"/>
      <c r="C83" s="96"/>
      <c r="D83" s="96"/>
      <c r="E83" s="96"/>
      <c r="F83" s="103"/>
      <c r="AC83" s="61" t="str">
        <f>DRE!D721</f>
        <v>-</v>
      </c>
      <c r="AD83" s="61">
        <f>HLOOKUP($E$4,DRE!$C$4:$Q$1132,ROW('G. Receitas'!X129),FALSE)</f>
        <v>0</v>
      </c>
    </row>
    <row r="84" spans="1:30" ht="1.5" customHeight="1" x14ac:dyDescent="0.25">
      <c r="A84" s="209"/>
      <c r="C84" s="96"/>
      <c r="D84" s="96"/>
      <c r="E84" s="96"/>
      <c r="F84" s="103"/>
      <c r="AC84" s="61" t="str">
        <f>DRE!D722</f>
        <v>-</v>
      </c>
      <c r="AD84" s="61">
        <f>HLOOKUP($E$4,DRE!$C$4:$Q$1132,ROW('G. Receitas'!X130),FALSE)</f>
        <v>0</v>
      </c>
    </row>
    <row r="85" spans="1:30" ht="1.5" customHeight="1" x14ac:dyDescent="0.25">
      <c r="A85" s="209"/>
      <c r="C85" s="96"/>
      <c r="D85" s="96"/>
      <c r="E85" s="96"/>
      <c r="F85" s="103"/>
      <c r="AC85" s="61" t="str">
        <f>DRE!D723</f>
        <v>-</v>
      </c>
      <c r="AD85" s="61">
        <f>HLOOKUP($E$4,DRE!$C$4:$Q$1132,ROW('G. Receitas'!X131),FALSE)</f>
        <v>0</v>
      </c>
    </row>
    <row r="86" spans="1:30" x14ac:dyDescent="0.25">
      <c r="A86" s="209"/>
      <c r="AC86" s="61" t="str">
        <f>DRE!D724</f>
        <v>-</v>
      </c>
      <c r="AD86" s="61">
        <f>HLOOKUP($E$4,DRE!$C$4:$Q$1132,ROW('G. Receitas'!X132),FALSE)</f>
        <v>0</v>
      </c>
    </row>
    <row r="87" spans="1:30" x14ac:dyDescent="0.25">
      <c r="A87" s="209"/>
      <c r="AC87" s="61" t="str">
        <f>DRE!D725</f>
        <v>-</v>
      </c>
      <c r="AD87" s="61">
        <f>HLOOKUP($E$4,DRE!$C$4:$Q$1132,ROW('G. Receitas'!X133),FALSE)</f>
        <v>0</v>
      </c>
    </row>
    <row r="88" spans="1:30" x14ac:dyDescent="0.25">
      <c r="A88" s="209"/>
      <c r="AC88" s="61">
        <f>DRE!D726</f>
        <v>0</v>
      </c>
      <c r="AD88" s="61">
        <f>HLOOKUP($E$4,DRE!$C$4:$Q$1132,ROW('G. Receitas'!X134),FALSE)</f>
        <v>0</v>
      </c>
    </row>
    <row r="89" spans="1:30" x14ac:dyDescent="0.25">
      <c r="A89" s="209"/>
      <c r="C89" s="13"/>
      <c r="G89" s="13"/>
      <c r="L89" s="13"/>
      <c r="AC89" s="61">
        <f>DRE!D727</f>
        <v>0</v>
      </c>
      <c r="AD89" s="61">
        <f>HLOOKUP($E$4,DRE!$C$4:$Q$1132,ROW('G. Receitas'!X135),FALSE)</f>
        <v>0</v>
      </c>
    </row>
    <row r="90" spans="1:30" x14ac:dyDescent="0.25">
      <c r="A90" s="209"/>
      <c r="AC90" s="61">
        <f>DRE!D728</f>
        <v>0</v>
      </c>
      <c r="AD90" s="61">
        <f>HLOOKUP($E$4,DRE!$C$4:$Q$1132,ROW('G. Receitas'!X136),FALSE)</f>
        <v>0</v>
      </c>
    </row>
    <row r="91" spans="1:30" x14ac:dyDescent="0.25">
      <c r="A91" s="209"/>
      <c r="AC91" s="61" t="str">
        <f>DRE!D729</f>
        <v>RECEITAS NÃO OPERACIONAIS</v>
      </c>
      <c r="AD91" s="61">
        <f>HLOOKUP($E$4,DRE!$C$4:$Q$1132,ROW('G. Receitas'!X137),FALSE)</f>
        <v>0</v>
      </c>
    </row>
    <row r="92" spans="1:30" x14ac:dyDescent="0.25">
      <c r="A92" s="209"/>
      <c r="AC92" s="61" t="str">
        <f>DRE!D730</f>
        <v>GANHO NA VENDA ATIVO</v>
      </c>
      <c r="AD92" s="61">
        <f>HLOOKUP($E$4,DRE!$C$4:$Q$1132,ROW('G. Receitas'!X138),FALSE)</f>
        <v>0</v>
      </c>
    </row>
    <row r="93" spans="1:30" ht="21" x14ac:dyDescent="0.25">
      <c r="A93" s="209"/>
      <c r="C93" s="293"/>
      <c r="D93" s="293"/>
      <c r="E93" s="293"/>
      <c r="F93" s="293"/>
      <c r="AC93" s="61" t="str">
        <f>DRE!D815</f>
        <v>-</v>
      </c>
      <c r="AD93" s="61">
        <f>HLOOKUP($E$4,DRE!$C$4:$Q$1132,ROW('G. Receitas'!X139),FALSE)</f>
        <v>0</v>
      </c>
    </row>
    <row r="94" spans="1:30" x14ac:dyDescent="0.25">
      <c r="A94" s="209"/>
      <c r="AC94" s="61" t="str">
        <f>DRE!D816</f>
        <v>-</v>
      </c>
      <c r="AD94" s="61">
        <f>HLOOKUP($E$4,DRE!$C$4:$Q$1132,ROW('G. Receitas'!X140),FALSE)</f>
        <v>0</v>
      </c>
    </row>
    <row r="95" spans="1:30" x14ac:dyDescent="0.25">
      <c r="A95" s="209"/>
      <c r="AC95" s="61" t="str">
        <f>DRE!D817</f>
        <v>-</v>
      </c>
      <c r="AD95" s="61">
        <f>HLOOKUP($E$4,DRE!$C$4:$Q$1132,ROW('G. Receitas'!X141),FALSE)</f>
        <v>0</v>
      </c>
    </row>
    <row r="96" spans="1:30" x14ac:dyDescent="0.25">
      <c r="A96" s="209"/>
      <c r="AC96" s="61" t="str">
        <f>DRE!D818</f>
        <v>-</v>
      </c>
      <c r="AD96" s="61">
        <f>HLOOKUP($E$4,DRE!$C$4:$Q$1132,ROW('G. Receitas'!X142),FALSE)</f>
        <v>0</v>
      </c>
    </row>
    <row r="97" spans="1:30" x14ac:dyDescent="0.25">
      <c r="A97" s="209"/>
      <c r="AC97" s="61" t="str">
        <f>DRE!D819</f>
        <v>-</v>
      </c>
      <c r="AD97" s="61">
        <f>HLOOKUP($E$4,DRE!$C$4:$Q$1132,ROW('G. Receitas'!X143),FALSE)</f>
        <v>0</v>
      </c>
    </row>
    <row r="98" spans="1:30" x14ac:dyDescent="0.25">
      <c r="A98" s="209"/>
      <c r="AC98" s="61" t="str">
        <f>DRE!D820</f>
        <v>-</v>
      </c>
      <c r="AD98" s="61">
        <f>HLOOKUP($E$4,DRE!$C$4:$Q$1132,ROW('G. Receitas'!X144),FALSE)</f>
        <v>0</v>
      </c>
    </row>
    <row r="99" spans="1:30" x14ac:dyDescent="0.25">
      <c r="A99" s="209"/>
      <c r="AC99" s="61" t="str">
        <f>DRE!D821</f>
        <v>-</v>
      </c>
      <c r="AD99" s="61">
        <f>HLOOKUP($E$4,DRE!$C$4:$Q$1132,ROW('G. Receitas'!X145),FALSE)</f>
        <v>0</v>
      </c>
    </row>
    <row r="100" spans="1:30" x14ac:dyDescent="0.25">
      <c r="A100" s="209"/>
      <c r="AC100" s="61" t="str">
        <f>DRE!D822</f>
        <v>-</v>
      </c>
      <c r="AD100" s="61">
        <f>HLOOKUP($E$4,DRE!$C$4:$Q$1132,ROW('G. Receitas'!X146),FALSE)</f>
        <v>0</v>
      </c>
    </row>
    <row r="101" spans="1:30" x14ac:dyDescent="0.25">
      <c r="A101" s="209"/>
      <c r="AC101" s="61" t="str">
        <f>DRE!D823</f>
        <v>-</v>
      </c>
      <c r="AD101" s="61">
        <f>HLOOKUP($E$4,DRE!$C$4:$Q$1132,ROW('G. Receitas'!X147),FALSE)</f>
        <v>0</v>
      </c>
    </row>
    <row r="102" spans="1:30" x14ac:dyDescent="0.25">
      <c r="A102" s="209"/>
      <c r="AC102" s="61" t="str">
        <f>DRE!D824</f>
        <v>-</v>
      </c>
      <c r="AD102" s="61">
        <f>HLOOKUP($E$4,DRE!$C$4:$Q$1132,ROW('G. Receitas'!X148),FALSE)</f>
        <v>0</v>
      </c>
    </row>
    <row r="103" spans="1:30" x14ac:dyDescent="0.25">
      <c r="A103" s="209"/>
      <c r="AC103" s="61" t="str">
        <f>DRE!D825</f>
        <v>-</v>
      </c>
      <c r="AD103" s="61">
        <f>HLOOKUP($E$4,DRE!$C$4:$Q$1132,ROW('G. Receitas'!X149),FALSE)</f>
        <v>0</v>
      </c>
    </row>
    <row r="104" spans="1:30" x14ac:dyDescent="0.25">
      <c r="A104" s="209"/>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v>
      </c>
      <c r="AD106" s="61">
        <f>HLOOKUP($E$4,DRE!$C$4:$Q$1132,ROW('G. Receitas'!X152),FALSE)</f>
        <v>0</v>
      </c>
    </row>
    <row r="107" spans="1:30" x14ac:dyDescent="0.25">
      <c r="AC107" s="61" t="str">
        <f>DRE!D829</f>
        <v>DESPESAS ADMINISTRATIVAS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4"/>
      <c r="D115" s="294"/>
      <c r="E115" s="294"/>
      <c r="F115" s="294"/>
      <c r="G115" s="294"/>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v>
      </c>
      <c r="AD158" s="61">
        <f>HLOOKUP($E$4,DRE!$C$4:$Q$1132,ROW('G. Receitas'!X204),FALSE)</f>
        <v>0</v>
      </c>
    </row>
    <row r="159" spans="29:30" x14ac:dyDescent="0.25"/>
    <row r="160" spans="29:30" x14ac:dyDescent="0.25"/>
    <row r="161" x14ac:dyDescent="0.25"/>
  </sheetData>
  <sheetProtection selectLockedCells="1"/>
  <mergeCells count="17">
    <mergeCell ref="C1:O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4"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09"/>
      <c r="C1" s="261"/>
      <c r="D1" s="261"/>
      <c r="E1" s="261"/>
      <c r="F1" s="261"/>
      <c r="G1" s="261"/>
      <c r="H1" s="261"/>
      <c r="I1" s="261"/>
      <c r="J1" s="261"/>
      <c r="K1" s="261"/>
      <c r="L1" s="261"/>
      <c r="M1" s="261"/>
      <c r="N1" s="261"/>
      <c r="O1" s="261"/>
    </row>
    <row r="2" spans="1:20" s="18" customFormat="1" ht="37.5" hidden="1" customHeight="1" x14ac:dyDescent="0.25">
      <c r="A2" s="209"/>
      <c r="C2" s="19"/>
      <c r="D2" s="19"/>
      <c r="E2" s="19"/>
      <c r="F2" s="19"/>
      <c r="G2" s="19"/>
      <c r="H2" s="19"/>
      <c r="I2" s="19"/>
      <c r="J2" s="19"/>
      <c r="K2" s="19"/>
      <c r="L2" s="19"/>
      <c r="M2" s="19"/>
      <c r="N2" s="19"/>
      <c r="O2" s="19"/>
      <c r="P2" s="19"/>
      <c r="Q2" s="19"/>
      <c r="R2" s="19"/>
      <c r="S2" s="19"/>
      <c r="T2" s="19"/>
    </row>
    <row r="3" spans="1:20" ht="39" customHeight="1" x14ac:dyDescent="0.25">
      <c r="A3" s="209"/>
      <c r="C3" s="7"/>
      <c r="D3" s="7"/>
      <c r="E3" s="7"/>
      <c r="F3" s="7"/>
      <c r="K3" s="1"/>
      <c r="L3" s="1"/>
      <c r="M3" s="1"/>
    </row>
    <row r="4" spans="1:20" ht="33" customHeight="1" x14ac:dyDescent="0.25">
      <c r="A4" s="209"/>
      <c r="C4" s="39" t="s">
        <v>19</v>
      </c>
      <c r="D4" s="39"/>
      <c r="E4" s="304" t="s">
        <v>134</v>
      </c>
      <c r="F4" s="305"/>
      <c r="G4" s="91"/>
      <c r="H4" s="38"/>
      <c r="I4" s="38"/>
      <c r="J4" s="38"/>
      <c r="K4" s="38"/>
      <c r="L4" s="38"/>
      <c r="M4" s="1"/>
    </row>
    <row r="5" spans="1:20" ht="9.75" customHeight="1" thickBot="1" x14ac:dyDescent="0.3">
      <c r="A5" s="209"/>
      <c r="C5" s="14"/>
      <c r="D5" s="14"/>
      <c r="E5" s="14"/>
      <c r="F5" s="14"/>
      <c r="K5" s="1"/>
      <c r="L5" s="1"/>
      <c r="M5" s="1"/>
    </row>
    <row r="6" spans="1:20" ht="34.5" customHeight="1" thickTop="1" thickBot="1" x14ac:dyDescent="0.3">
      <c r="A6" s="209"/>
      <c r="C6" s="178" t="s">
        <v>55</v>
      </c>
      <c r="D6" s="58">
        <f>HLOOKUP($E$4,$C$13:$N$32,2,FALSE)</f>
        <v>26272.97</v>
      </c>
      <c r="E6" s="178" t="s">
        <v>170</v>
      </c>
      <c r="F6" s="58" t="str">
        <f>HLOOKUP($E$4,$C$13:$N$32,7,FALSE)</f>
        <v>-</v>
      </c>
      <c r="G6" s="188" t="s">
        <v>60</v>
      </c>
      <c r="H6" s="90">
        <f>HLOOKUP($E$4,$C$13:$N$32,12,FALSE)</f>
        <v>2.1</v>
      </c>
      <c r="I6" s="188" t="s">
        <v>62</v>
      </c>
      <c r="J6" s="90" t="str">
        <f>IF(HLOOKUP($E$4,$C$13:$N$32,17,FALSE)&lt;0,"-",HLOOKUP($E$4,$C$13:$N$32,17,FALSE))</f>
        <v>-</v>
      </c>
    </row>
    <row r="7" spans="1:20" ht="34.5" customHeight="1" thickTop="1" thickBot="1" x14ac:dyDescent="0.3">
      <c r="A7" s="209"/>
      <c r="C7" s="178" t="s">
        <v>56</v>
      </c>
      <c r="D7" s="92">
        <f>HLOOKUP($E$4,$C$13:$N$32,3,FALSE)</f>
        <v>25672.819999999992</v>
      </c>
      <c r="E7" s="178" t="s">
        <v>171</v>
      </c>
      <c r="F7" s="90">
        <f>HLOOKUP($E$4,$C$13:$N$32,8,FALSE)</f>
        <v>600.15000000000873</v>
      </c>
      <c r="G7" s="188" t="s">
        <v>61</v>
      </c>
      <c r="H7" s="90">
        <f>HLOOKUP($E$4,$C$13:$N$32,13,FALSE)</f>
        <v>0</v>
      </c>
      <c r="I7" s="178" t="s">
        <v>39</v>
      </c>
      <c r="J7" s="90">
        <f>HLOOKUP($E$4,$C$13:$N$32,18,FALSE)</f>
        <v>10600.150000000009</v>
      </c>
    </row>
    <row r="8" spans="1:20" ht="16.5" thickTop="1" thickBot="1" x14ac:dyDescent="0.3">
      <c r="A8" s="209"/>
    </row>
    <row r="9" spans="1:20" ht="33" customHeight="1" thickTop="1" thickBot="1" x14ac:dyDescent="0.3">
      <c r="A9" s="209"/>
      <c r="C9" s="300" t="s">
        <v>77</v>
      </c>
      <c r="D9" s="301"/>
      <c r="E9" s="300" t="s">
        <v>78</v>
      </c>
      <c r="F9" s="301"/>
      <c r="G9" s="300" t="s">
        <v>79</v>
      </c>
      <c r="H9" s="301"/>
      <c r="I9" s="302" t="s">
        <v>80</v>
      </c>
      <c r="J9" s="302"/>
    </row>
    <row r="10" spans="1:20" ht="139.5" customHeight="1" thickTop="1" thickBot="1" x14ac:dyDescent="0.3">
      <c r="A10" s="209"/>
      <c r="C10" s="298"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9"/>
      <c r="E10" s="298" t="str">
        <f>HLOOKUP($E$4,$C$13:$N$32,10,FALSE)</f>
        <v>Mês anterior sem resultado para comparação</v>
      </c>
      <c r="F10" s="299"/>
      <c r="G10" s="298" t="str">
        <f>HLOOKUP($E$4,$C$13:$N$32,15,FALSE)</f>
        <v>Legal, você tem mais recebimentos do que pagamentos para entrar em caixa. Só tome cuidado com o índice de inadimplência dos seus devedores para não transformar essa projeção em um resultado real ruim</v>
      </c>
      <c r="H10" s="299"/>
      <c r="I10" s="303" t="str">
        <f>HLOOKUP($E$4,$C$13:$N$32,20,FALSE)</f>
        <v>Sua necessidade de caixa para o mês que vem é menor do que você tem acumulado. Sua empresa está indo bem, mas fique de olho nos meses futuros para não ter surpresas!</v>
      </c>
      <c r="J10" s="303"/>
    </row>
    <row r="11" spans="1:20" ht="15.75" thickTop="1" x14ac:dyDescent="0.25">
      <c r="A11" s="209"/>
      <c r="B11" s="102"/>
      <c r="C11" s="102"/>
      <c r="D11" s="102"/>
      <c r="E11" s="102"/>
      <c r="F11" s="102"/>
      <c r="G11" s="102"/>
      <c r="H11" s="102"/>
      <c r="I11" s="102"/>
      <c r="J11" s="102"/>
      <c r="K11" s="102"/>
      <c r="L11" s="102"/>
    </row>
    <row r="12" spans="1:20" s="60" customFormat="1" ht="16.5" customHeight="1" x14ac:dyDescent="0.25">
      <c r="A12" s="209"/>
      <c r="B12" s="61"/>
      <c r="C12" s="61" t="s">
        <v>144</v>
      </c>
      <c r="D12" s="61"/>
      <c r="E12" s="61"/>
      <c r="F12" s="61"/>
      <c r="G12" s="61"/>
      <c r="H12" s="61"/>
      <c r="I12" s="61"/>
      <c r="J12" s="61"/>
      <c r="K12" s="61"/>
      <c r="L12" s="61"/>
      <c r="M12" s="61"/>
      <c r="N12" s="61"/>
    </row>
    <row r="13" spans="1:20" s="60" customFormat="1" ht="16.5" customHeight="1" x14ac:dyDescent="0.25">
      <c r="A13" s="209"/>
      <c r="B13" s="61"/>
      <c r="C13" s="61" t="s">
        <v>134</v>
      </c>
      <c r="D13" s="61" t="s">
        <v>40</v>
      </c>
      <c r="E13" s="61" t="s">
        <v>135</v>
      </c>
      <c r="F13" s="61" t="s">
        <v>130</v>
      </c>
      <c r="G13" s="61" t="s">
        <v>136</v>
      </c>
      <c r="H13" s="61" t="s">
        <v>131</v>
      </c>
      <c r="I13" s="61" t="s">
        <v>137</v>
      </c>
      <c r="J13" s="61" t="s">
        <v>138</v>
      </c>
      <c r="K13" s="61" t="s">
        <v>139</v>
      </c>
      <c r="L13" s="61" t="s">
        <v>140</v>
      </c>
      <c r="M13" s="61" t="s">
        <v>141</v>
      </c>
      <c r="N13" s="61" t="s">
        <v>142</v>
      </c>
    </row>
    <row r="14" spans="1:20" s="60" customFormat="1" ht="16.5" customHeight="1" x14ac:dyDescent="0.25">
      <c r="A14" s="209"/>
      <c r="B14" s="61" t="s">
        <v>147</v>
      </c>
      <c r="C14" s="61">
        <f>FC!D7</f>
        <v>26272.97</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09"/>
      <c r="B15" s="61" t="s">
        <v>148</v>
      </c>
      <c r="C15" s="61">
        <f>FC!D8</f>
        <v>25672.819999999992</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09"/>
      <c r="B16" s="61"/>
      <c r="C16" s="61" t="str">
        <f t="shared" ref="C16:N16" si="0">IF(C14&gt;C15,"Positivo",IF(C15&gt;C14,"Negativo",IF(C14=C15,"Neutro","")))</f>
        <v>Positivo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09"/>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09"/>
      <c r="B18" s="61"/>
      <c r="C18" s="61" t="s">
        <v>145</v>
      </c>
      <c r="D18" s="61"/>
      <c r="E18" s="61"/>
      <c r="F18" s="61"/>
      <c r="G18" s="61"/>
      <c r="H18" s="61"/>
      <c r="I18" s="61"/>
      <c r="J18" s="61"/>
      <c r="K18" s="61"/>
      <c r="L18" s="61"/>
      <c r="M18" s="61"/>
      <c r="N18" s="61"/>
    </row>
    <row r="19" spans="1:15" s="60" customFormat="1" ht="16.5" customHeight="1" x14ac:dyDescent="0.25">
      <c r="A19" s="209"/>
      <c r="B19" s="61" t="s">
        <v>201</v>
      </c>
      <c r="C19" s="61" t="s">
        <v>82</v>
      </c>
      <c r="D19" s="61">
        <f>C20</f>
        <v>600.15000000000873</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09"/>
      <c r="B20" s="61" t="s">
        <v>149</v>
      </c>
      <c r="C20" s="61">
        <f t="shared" ref="C20:N20" si="2">C14-C15</f>
        <v>600.15000000000873</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09"/>
      <c r="B21" s="61"/>
      <c r="C21" s="61"/>
      <c r="D21" s="61" t="str">
        <f t="shared" ref="D21:N21" si="3">IF(D20&gt;C20,"Positivo",IF(D20&lt;C20,"Negativo","Neutro"))</f>
        <v>Negativo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09"/>
      <c r="B22" s="61"/>
      <c r="C22" s="61" t="s">
        <v>202</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09"/>
      <c r="B23" s="61"/>
      <c r="C23" s="61" t="s">
        <v>146</v>
      </c>
      <c r="D23" s="61"/>
      <c r="E23" s="61"/>
      <c r="F23" s="61"/>
      <c r="G23" s="61"/>
      <c r="H23" s="61"/>
      <c r="I23" s="61"/>
      <c r="J23" s="61"/>
      <c r="K23" s="61"/>
      <c r="L23" s="61"/>
      <c r="M23" s="61"/>
      <c r="N23" s="61"/>
    </row>
    <row r="24" spans="1:15" ht="16.5" customHeight="1" x14ac:dyDescent="0.25">
      <c r="A24" s="209"/>
      <c r="B24" s="61" t="s">
        <v>150</v>
      </c>
      <c r="C24" s="61">
        <f>FC!D15</f>
        <v>2.1</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09"/>
      <c r="B25" s="61" t="s">
        <v>151</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09"/>
      <c r="B26" s="61"/>
      <c r="C26" s="61" t="str">
        <f t="shared" ref="C26:N26" si="4">IF(C24&gt;C25,"Positivo",IF(C25&gt;C24,"Negativo",IF(C24=C25,"Neutro","")))</f>
        <v>Positivo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09"/>
      <c r="B27" s="61"/>
      <c r="C27" s="9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09"/>
      <c r="B28" s="61"/>
      <c r="C28" s="61" t="s">
        <v>152</v>
      </c>
      <c r="D28" s="61"/>
      <c r="E28" s="61"/>
      <c r="F28" s="61"/>
      <c r="G28" s="61"/>
      <c r="H28" s="61"/>
      <c r="I28" s="61"/>
      <c r="J28" s="61"/>
      <c r="K28" s="61"/>
      <c r="L28" s="61"/>
      <c r="M28" s="61"/>
      <c r="N28" s="61"/>
    </row>
    <row r="29" spans="1:15" ht="16.5" customHeight="1" x14ac:dyDescent="0.25">
      <c r="A29" s="209"/>
      <c r="B29" s="61" t="s">
        <v>153</v>
      </c>
      <c r="C29" s="61">
        <f>C25-C24</f>
        <v>-2.1</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09"/>
      <c r="B30" s="61" t="s">
        <v>154</v>
      </c>
      <c r="C30" s="61">
        <f>FC!D10</f>
        <v>10600.150000000009</v>
      </c>
      <c r="D30" s="61">
        <f>FC!E10</f>
        <v>10600.150000000009</v>
      </c>
      <c r="E30" s="61">
        <f>FC!F10</f>
        <v>10600.150000000009</v>
      </c>
      <c r="F30" s="61">
        <f>FC!G10</f>
        <v>10600.150000000009</v>
      </c>
      <c r="G30" s="61">
        <f>FC!H10</f>
        <v>10600.150000000009</v>
      </c>
      <c r="H30" s="61">
        <f>FC!I10</f>
        <v>10600.150000000009</v>
      </c>
      <c r="I30" s="61">
        <f>FC!J10</f>
        <v>10600.150000000009</v>
      </c>
      <c r="J30" s="61">
        <f>FC!K10</f>
        <v>10600.150000000009</v>
      </c>
      <c r="K30" s="61">
        <f>FC!L10</f>
        <v>10600.150000000009</v>
      </c>
      <c r="L30" s="61">
        <f>FC!M10</f>
        <v>10600.150000000009</v>
      </c>
      <c r="M30" s="61">
        <f>FC!N10</f>
        <v>10600.150000000009</v>
      </c>
      <c r="N30" s="61">
        <f>FC!O10</f>
        <v>10600.150000000009</v>
      </c>
    </row>
    <row r="31" spans="1:15" ht="16.5" customHeight="1" x14ac:dyDescent="0.25">
      <c r="A31" s="209"/>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09"/>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09"/>
      <c r="B33" s="61"/>
      <c r="C33" s="61"/>
      <c r="D33" s="61"/>
      <c r="E33" s="61"/>
      <c r="F33" s="61"/>
      <c r="G33" s="61"/>
      <c r="H33" s="61"/>
      <c r="I33" s="61"/>
      <c r="J33" s="61"/>
      <c r="K33" s="61"/>
      <c r="L33" s="61"/>
      <c r="M33" s="61"/>
      <c r="N33" s="61"/>
      <c r="O33" s="60"/>
      <c r="P33" s="60"/>
      <c r="Q33" s="60"/>
      <c r="R33" s="60"/>
    </row>
    <row r="34" spans="1:18" x14ac:dyDescent="0.25">
      <c r="A34" s="209"/>
      <c r="B34" s="102"/>
      <c r="C34" s="102"/>
      <c r="D34" s="102"/>
      <c r="E34" s="102"/>
      <c r="F34" s="102"/>
      <c r="G34" s="102"/>
      <c r="H34" s="102"/>
      <c r="I34" s="102"/>
      <c r="J34" s="102"/>
      <c r="K34" s="102"/>
      <c r="L34" s="102"/>
      <c r="M34" s="60"/>
      <c r="N34" s="60"/>
      <c r="O34" s="60"/>
      <c r="P34" s="60"/>
      <c r="Q34" s="60"/>
      <c r="R34" s="60"/>
    </row>
    <row r="35" spans="1:18" x14ac:dyDescent="0.25">
      <c r="A35" s="209"/>
      <c r="B35" s="102"/>
      <c r="C35" s="102"/>
      <c r="D35" s="102"/>
      <c r="E35" s="102"/>
      <c r="F35" s="102"/>
      <c r="G35" s="102"/>
      <c r="H35" s="102"/>
      <c r="I35" s="102"/>
      <c r="J35" s="102"/>
      <c r="K35" s="102"/>
      <c r="L35" s="102"/>
      <c r="M35" s="60"/>
      <c r="N35" s="60"/>
      <c r="O35" s="60"/>
      <c r="P35" s="60"/>
      <c r="Q35" s="60"/>
      <c r="R35" s="60"/>
    </row>
    <row r="36" spans="1:18" x14ac:dyDescent="0.25">
      <c r="A36" s="209"/>
      <c r="B36" s="102"/>
      <c r="C36" s="102"/>
      <c r="D36" s="102"/>
      <c r="E36" s="102"/>
      <c r="F36" s="102"/>
      <c r="G36" s="102"/>
      <c r="H36" s="102"/>
      <c r="I36" s="102"/>
      <c r="J36" s="102"/>
      <c r="K36" s="102"/>
      <c r="L36" s="102"/>
      <c r="M36" s="60"/>
      <c r="N36" s="60"/>
      <c r="O36" s="60"/>
      <c r="P36" s="60"/>
      <c r="Q36" s="60"/>
      <c r="R36" s="60"/>
    </row>
    <row r="37" spans="1:18" x14ac:dyDescent="0.25">
      <c r="A37" s="209"/>
      <c r="B37" s="102"/>
      <c r="C37" s="102"/>
      <c r="D37" s="102"/>
      <c r="E37" s="102"/>
      <c r="F37" s="102"/>
      <c r="G37" s="102"/>
      <c r="H37" s="102"/>
      <c r="I37" s="102"/>
      <c r="J37" s="102"/>
      <c r="K37" s="102"/>
      <c r="L37" s="102"/>
      <c r="M37" s="60"/>
      <c r="N37" s="60"/>
      <c r="O37" s="60"/>
      <c r="P37" s="60"/>
      <c r="Q37" s="60"/>
      <c r="R37" s="60"/>
    </row>
    <row r="38" spans="1:18" x14ac:dyDescent="0.25">
      <c r="A38" s="209"/>
      <c r="C38" s="61"/>
      <c r="D38" s="61"/>
      <c r="E38" s="61"/>
      <c r="F38" s="61"/>
      <c r="G38" s="60"/>
      <c r="H38" s="60"/>
      <c r="I38" s="60"/>
      <c r="J38" s="60"/>
      <c r="K38" s="60"/>
      <c r="L38" s="60"/>
      <c r="M38" s="60"/>
      <c r="N38" s="60"/>
      <c r="O38" s="60"/>
      <c r="P38" s="60"/>
      <c r="Q38" s="60"/>
      <c r="R38" s="60"/>
    </row>
    <row r="39" spans="1:18" x14ac:dyDescent="0.25">
      <c r="A39" s="209"/>
      <c r="C39" s="61"/>
      <c r="D39" s="61"/>
      <c r="E39" s="61"/>
      <c r="F39" s="61"/>
      <c r="G39" s="60"/>
      <c r="H39" s="60"/>
      <c r="I39" s="60"/>
      <c r="J39" s="60"/>
      <c r="K39" s="60"/>
      <c r="L39" s="60"/>
      <c r="M39" s="60"/>
      <c r="N39" s="60"/>
      <c r="O39" s="60"/>
      <c r="P39" s="60"/>
      <c r="Q39" s="60"/>
      <c r="R39" s="60"/>
    </row>
    <row r="40" spans="1:18" x14ac:dyDescent="0.25">
      <c r="A40" s="209"/>
      <c r="C40" s="60"/>
      <c r="D40" s="60"/>
      <c r="E40" s="60"/>
      <c r="F40" s="60"/>
      <c r="G40" s="60"/>
      <c r="H40" s="60"/>
      <c r="I40" s="60"/>
      <c r="J40" s="60"/>
      <c r="K40" s="60"/>
      <c r="L40" s="60"/>
      <c r="M40" s="60"/>
      <c r="N40" s="60"/>
      <c r="O40" s="60"/>
      <c r="P40" s="60"/>
      <c r="Q40" s="60"/>
      <c r="R40" s="60"/>
    </row>
    <row r="41" spans="1:18" x14ac:dyDescent="0.25">
      <c r="A41" s="209"/>
      <c r="C41" s="60"/>
      <c r="D41" s="60"/>
      <c r="E41" s="60"/>
      <c r="F41" s="60"/>
      <c r="G41" s="60"/>
      <c r="H41" s="60"/>
      <c r="I41" s="60"/>
      <c r="J41" s="60"/>
      <c r="K41" s="60"/>
      <c r="L41" s="60"/>
      <c r="M41" s="60"/>
      <c r="N41" s="60"/>
      <c r="O41" s="60"/>
      <c r="P41" s="60"/>
      <c r="Q41" s="60"/>
      <c r="R41" s="60"/>
    </row>
    <row r="42" spans="1:18" x14ac:dyDescent="0.25">
      <c r="A42" s="209"/>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4"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09"/>
      <c r="C1" s="85"/>
      <c r="D1" s="262"/>
      <c r="E1" s="262"/>
      <c r="F1" s="262"/>
      <c r="G1" s="262"/>
      <c r="H1" s="262"/>
      <c r="I1" s="262"/>
      <c r="J1" s="262"/>
      <c r="K1" s="262"/>
      <c r="L1" s="262"/>
      <c r="M1" s="262"/>
      <c r="N1" s="262"/>
      <c r="O1" s="262"/>
      <c r="P1" s="262"/>
      <c r="Q1" s="262"/>
      <c r="R1" s="262"/>
      <c r="S1" s="262"/>
      <c r="T1" s="262"/>
      <c r="U1" s="262"/>
      <c r="V1" s="93"/>
      <c r="W1" s="93"/>
      <c r="X1" s="93"/>
      <c r="Y1" s="93"/>
      <c r="Z1" s="93"/>
    </row>
    <row r="2" spans="1:26" s="18" customFormat="1" ht="37.5" hidden="1" customHeight="1" x14ac:dyDescent="0.25">
      <c r="A2" s="209"/>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09"/>
      <c r="D3" s="308" t="s">
        <v>278</v>
      </c>
      <c r="E3" s="308"/>
      <c r="F3" s="308"/>
      <c r="G3" s="308"/>
      <c r="H3" s="308"/>
      <c r="I3" s="308"/>
      <c r="J3" s="308"/>
      <c r="K3" s="308"/>
      <c r="L3" s="308"/>
      <c r="M3" s="308"/>
      <c r="N3" s="308"/>
      <c r="R3" s="117"/>
      <c r="S3" s="117"/>
      <c r="T3" s="117"/>
      <c r="U3" s="117"/>
      <c r="V3" s="117"/>
      <c r="W3" s="117"/>
      <c r="X3" s="117"/>
      <c r="Y3" s="117"/>
      <c r="Z3" s="117"/>
    </row>
    <row r="4" spans="1:26" s="83" customFormat="1" ht="69.75" customHeight="1" x14ac:dyDescent="1.35">
      <c r="A4" s="209"/>
      <c r="B4"/>
      <c r="D4" s="307" t="s">
        <v>195</v>
      </c>
      <c r="E4" s="307"/>
      <c r="F4" s="307"/>
      <c r="G4" s="307"/>
      <c r="H4" s="307"/>
      <c r="I4" s="307"/>
      <c r="J4" s="307"/>
      <c r="K4" s="307"/>
      <c r="L4" s="307"/>
      <c r="M4" s="307"/>
      <c r="N4" s="307"/>
      <c r="O4" s="84"/>
      <c r="P4" s="84"/>
      <c r="Q4" s="84"/>
      <c r="R4" s="118"/>
      <c r="S4" s="118"/>
      <c r="T4" s="118"/>
      <c r="U4" s="118"/>
      <c r="V4" s="118"/>
      <c r="W4" s="118"/>
      <c r="X4" s="118"/>
      <c r="Y4" s="118"/>
      <c r="Z4" s="118"/>
    </row>
    <row r="5" spans="1:26" ht="6.75" customHeight="1" x14ac:dyDescent="0.25">
      <c r="A5" s="209"/>
      <c r="G5" s="12"/>
    </row>
    <row r="6" spans="1:26" ht="6.75" customHeight="1" x14ac:dyDescent="0.25">
      <c r="A6" s="209"/>
    </row>
    <row r="7" spans="1:26" ht="38.25" customHeight="1" x14ac:dyDescent="0.25">
      <c r="A7" s="209"/>
    </row>
    <row r="8" spans="1:26" ht="70.5" customHeight="1" x14ac:dyDescent="0.25">
      <c r="A8" s="209"/>
      <c r="D8" s="309" t="s">
        <v>181</v>
      </c>
      <c r="E8" s="309"/>
      <c r="F8" s="309"/>
      <c r="G8" s="309"/>
      <c r="H8" s="309"/>
      <c r="I8" s="309"/>
      <c r="J8" s="309"/>
      <c r="K8" s="309"/>
      <c r="L8" s="309"/>
      <c r="M8" s="309"/>
      <c r="N8" s="309"/>
      <c r="O8" s="309"/>
      <c r="P8" s="309"/>
      <c r="Q8" s="309"/>
    </row>
    <row r="9" spans="1:26" ht="70.5" customHeight="1" x14ac:dyDescent="0.25">
      <c r="A9" s="209"/>
      <c r="D9" s="309" t="s">
        <v>186</v>
      </c>
      <c r="E9" s="309"/>
      <c r="F9" s="309"/>
      <c r="G9" s="309"/>
      <c r="H9" s="309"/>
      <c r="I9" s="309"/>
      <c r="J9" s="309"/>
      <c r="K9" s="309"/>
      <c r="L9" s="309"/>
      <c r="M9" s="309"/>
      <c r="N9" s="309"/>
      <c r="O9" s="309"/>
      <c r="P9" s="309"/>
      <c r="Q9" s="309"/>
    </row>
    <row r="10" spans="1:26" ht="70.5" customHeight="1" x14ac:dyDescent="0.25">
      <c r="A10" s="209"/>
      <c r="D10" s="309" t="s">
        <v>187</v>
      </c>
      <c r="E10" s="309"/>
      <c r="F10" s="309"/>
      <c r="G10" s="309"/>
      <c r="H10" s="309"/>
      <c r="I10" s="309"/>
      <c r="J10" s="309"/>
      <c r="K10" s="309"/>
      <c r="L10" s="309"/>
      <c r="M10" s="309"/>
      <c r="N10" s="309"/>
      <c r="O10" s="309"/>
      <c r="P10" s="309"/>
      <c r="Q10" s="309"/>
    </row>
    <row r="11" spans="1:26" ht="70.5" customHeight="1" x14ac:dyDescent="0.25">
      <c r="A11" s="209"/>
      <c r="D11" s="309" t="s">
        <v>182</v>
      </c>
      <c r="E11" s="309"/>
      <c r="F11" s="309"/>
      <c r="G11" s="309"/>
      <c r="H11" s="309"/>
      <c r="I11" s="309"/>
      <c r="J11" s="309"/>
      <c r="K11" s="309"/>
      <c r="L11" s="309"/>
      <c r="M11" s="309"/>
      <c r="N11" s="309"/>
      <c r="O11" s="309"/>
      <c r="P11" s="309"/>
      <c r="Q11" s="309"/>
    </row>
    <row r="12" spans="1:26" ht="26.25" customHeight="1" x14ac:dyDescent="0.25">
      <c r="A12" s="209"/>
      <c r="D12" s="1"/>
      <c r="E12" s="1"/>
      <c r="F12" s="1"/>
      <c r="G12" s="1"/>
      <c r="H12" s="1"/>
      <c r="I12" s="1"/>
      <c r="J12" s="1"/>
      <c r="K12" s="1"/>
      <c r="L12" s="1"/>
      <c r="M12" s="1"/>
      <c r="N12" s="1"/>
      <c r="O12" s="1"/>
      <c r="P12" s="1"/>
      <c r="Q12" s="1"/>
    </row>
    <row r="13" spans="1:26" ht="27" customHeight="1" x14ac:dyDescent="0.25">
      <c r="A13" s="209"/>
      <c r="B13" s="54"/>
    </row>
    <row r="14" spans="1:26" s="1" customFormat="1" ht="9" customHeight="1" x14ac:dyDescent="0.25">
      <c r="A14" s="209"/>
      <c r="B14" s="54"/>
      <c r="C14"/>
      <c r="R14" s="119"/>
      <c r="S14" s="119"/>
      <c r="T14" s="119"/>
      <c r="U14" s="119"/>
      <c r="V14" s="119"/>
      <c r="W14" s="119"/>
      <c r="X14" s="119"/>
      <c r="Y14" s="119"/>
      <c r="Z14" s="119"/>
    </row>
    <row r="15" spans="1:26" s="1" customFormat="1" ht="44.25" customHeight="1" x14ac:dyDescent="0.25">
      <c r="A15" s="209"/>
      <c r="B15" s="54"/>
      <c r="C15"/>
      <c r="D15" s="306" t="s">
        <v>183</v>
      </c>
      <c r="E15" s="306"/>
      <c r="F15" s="306"/>
      <c r="G15" s="306"/>
      <c r="H15" s="306"/>
      <c r="I15" s="306"/>
      <c r="J15" s="306"/>
      <c r="K15" s="306"/>
      <c r="L15" s="306"/>
      <c r="M15" s="306"/>
      <c r="N15" s="306"/>
      <c r="O15" s="306"/>
      <c r="P15" s="306"/>
      <c r="Q15" s="306"/>
      <c r="R15" s="119"/>
      <c r="S15" s="119"/>
      <c r="T15" s="119"/>
      <c r="U15" s="119"/>
      <c r="V15" s="119"/>
      <c r="W15" s="119"/>
      <c r="X15" s="119"/>
      <c r="Y15" s="119"/>
      <c r="Z15" s="119"/>
    </row>
    <row r="16" spans="1:26" ht="39.75" customHeight="1" x14ac:dyDescent="0.35">
      <c r="A16" s="209"/>
      <c r="B16" s="54"/>
      <c r="D16" s="76" t="s">
        <v>185</v>
      </c>
    </row>
    <row r="17" spans="1:17" ht="33" customHeight="1" x14ac:dyDescent="0.25">
      <c r="A17" s="209"/>
      <c r="B17" s="54"/>
    </row>
    <row r="18" spans="1:17" ht="33" customHeight="1" x14ac:dyDescent="0.25">
      <c r="A18" s="209"/>
      <c r="B18" s="54"/>
    </row>
    <row r="19" spans="1:17" ht="33" customHeight="1" x14ac:dyDescent="0.25">
      <c r="A19" s="209"/>
      <c r="B19" s="54"/>
    </row>
    <row r="20" spans="1:17" ht="23.25" customHeight="1" x14ac:dyDescent="0.25">
      <c r="A20" s="209"/>
      <c r="B20" s="54"/>
      <c r="D20" s="9"/>
    </row>
    <row r="21" spans="1:17" ht="23.25" customHeight="1" x14ac:dyDescent="0.25">
      <c r="A21" s="209"/>
      <c r="B21" s="54"/>
      <c r="D21" s="9"/>
    </row>
    <row r="22" spans="1:17" ht="23.25" customHeight="1" x14ac:dyDescent="0.25">
      <c r="A22" s="209"/>
      <c r="B22" s="54"/>
      <c r="D22" s="9"/>
    </row>
    <row r="23" spans="1:17" ht="23.25" customHeight="1" x14ac:dyDescent="0.25">
      <c r="A23" s="209"/>
      <c r="B23" s="54"/>
      <c r="D23" s="9"/>
    </row>
    <row r="24" spans="1:17" ht="23.25" customHeight="1" x14ac:dyDescent="0.25">
      <c r="A24" s="209"/>
      <c r="B24" s="54"/>
      <c r="D24" s="9"/>
    </row>
    <row r="25" spans="1:17" ht="23.25" customHeight="1" x14ac:dyDescent="0.25">
      <c r="A25" s="209"/>
      <c r="B25" s="54"/>
    </row>
    <row r="26" spans="1:17" ht="23.25" customHeight="1" x14ac:dyDescent="0.25">
      <c r="A26" s="209"/>
      <c r="B26" s="54"/>
    </row>
    <row r="27" spans="1:17" ht="23.25" customHeight="1" thickBot="1" x14ac:dyDescent="0.3">
      <c r="A27" s="209"/>
      <c r="B27" s="54"/>
    </row>
    <row r="28" spans="1:17" ht="33.75" customHeight="1" thickTop="1" thickBot="1" x14ac:dyDescent="0.3">
      <c r="A28" s="209"/>
      <c r="B28" s="54"/>
      <c r="D28" s="169" t="s">
        <v>174</v>
      </c>
      <c r="E28" s="170" t="s">
        <v>41</v>
      </c>
      <c r="F28" s="170" t="s">
        <v>42</v>
      </c>
      <c r="G28" s="170" t="s">
        <v>43</v>
      </c>
      <c r="H28" s="170" t="s">
        <v>44</v>
      </c>
      <c r="I28" s="170" t="s">
        <v>45</v>
      </c>
      <c r="J28" s="170" t="s">
        <v>46</v>
      </c>
      <c r="K28" s="170" t="s">
        <v>47</v>
      </c>
      <c r="L28" s="170" t="s">
        <v>48</v>
      </c>
      <c r="M28" s="170" t="s">
        <v>49</v>
      </c>
      <c r="N28" s="170" t="s">
        <v>50</v>
      </c>
      <c r="O28" s="170" t="s">
        <v>51</v>
      </c>
      <c r="P28" s="170" t="s">
        <v>52</v>
      </c>
      <c r="Q28" s="170" t="s">
        <v>53</v>
      </c>
    </row>
    <row r="29" spans="1:17" ht="33.75" customHeight="1" thickTop="1" thickBot="1" x14ac:dyDescent="0.3">
      <c r="A29" s="209"/>
      <c r="B29" s="54"/>
      <c r="D29" s="171" t="s">
        <v>54</v>
      </c>
      <c r="E29" s="45">
        <f>Jan!Q5</f>
        <v>10000</v>
      </c>
      <c r="F29" s="45">
        <f>E33</f>
        <v>10600.150000000009</v>
      </c>
      <c r="G29" s="45">
        <f>F33</f>
        <v>10600.150000000009</v>
      </c>
      <c r="H29" s="45">
        <f t="shared" ref="H29:P29" si="0">G33</f>
        <v>10600.150000000009</v>
      </c>
      <c r="I29" s="45">
        <f t="shared" si="0"/>
        <v>10600.150000000009</v>
      </c>
      <c r="J29" s="45">
        <f t="shared" si="0"/>
        <v>10600.150000000009</v>
      </c>
      <c r="K29" s="45">
        <f t="shared" si="0"/>
        <v>10600.150000000009</v>
      </c>
      <c r="L29" s="45">
        <f t="shared" si="0"/>
        <v>10600.150000000009</v>
      </c>
      <c r="M29" s="45">
        <f t="shared" si="0"/>
        <v>10600.150000000009</v>
      </c>
      <c r="N29" s="45">
        <f t="shared" si="0"/>
        <v>10600.150000000009</v>
      </c>
      <c r="O29" s="45">
        <f t="shared" si="0"/>
        <v>10600.150000000009</v>
      </c>
      <c r="P29" s="45">
        <f t="shared" si="0"/>
        <v>10600.150000000009</v>
      </c>
      <c r="Q29" s="77"/>
    </row>
    <row r="30" spans="1:17" ht="33.75" customHeight="1" thickTop="1" thickBot="1" x14ac:dyDescent="0.3">
      <c r="A30" s="209"/>
      <c r="B30" s="54"/>
      <c r="D30" s="171" t="s">
        <v>55</v>
      </c>
      <c r="E30" s="45">
        <f>FC!D7</f>
        <v>26272.97</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26272.97</v>
      </c>
    </row>
    <row r="31" spans="1:17" ht="33.75" customHeight="1" thickTop="1" thickBot="1" x14ac:dyDescent="0.3">
      <c r="A31" s="209"/>
      <c r="B31" s="54"/>
      <c r="D31" s="171" t="s">
        <v>56</v>
      </c>
      <c r="E31" s="45">
        <f>FC!D8</f>
        <v>25672.819999999992</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25672.819999999992</v>
      </c>
    </row>
    <row r="32" spans="1:17" ht="33.75" customHeight="1" thickTop="1" thickBot="1" x14ac:dyDescent="0.3">
      <c r="A32" s="209"/>
      <c r="B32" s="54"/>
      <c r="D32" s="171" t="s">
        <v>57</v>
      </c>
      <c r="E32" s="45">
        <f t="shared" ref="E32:Q32" si="1">E30-E31</f>
        <v>600.15000000000873</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600.15000000000873</v>
      </c>
    </row>
    <row r="33" spans="1:26" ht="33.75" customHeight="1" thickTop="1" thickBot="1" x14ac:dyDescent="0.3">
      <c r="A33" s="209"/>
      <c r="D33" s="171" t="s">
        <v>39</v>
      </c>
      <c r="E33" s="45">
        <f t="shared" ref="E33:O33" si="2">E32+E29</f>
        <v>10600.150000000009</v>
      </c>
      <c r="F33" s="45">
        <f>F32+F29</f>
        <v>10600.150000000009</v>
      </c>
      <c r="G33" s="45">
        <f t="shared" si="2"/>
        <v>10600.150000000009</v>
      </c>
      <c r="H33" s="45">
        <f t="shared" si="2"/>
        <v>10600.150000000009</v>
      </c>
      <c r="I33" s="45">
        <f t="shared" si="2"/>
        <v>10600.150000000009</v>
      </c>
      <c r="J33" s="45">
        <f t="shared" si="2"/>
        <v>10600.150000000009</v>
      </c>
      <c r="K33" s="45">
        <f t="shared" si="2"/>
        <v>10600.150000000009</v>
      </c>
      <c r="L33" s="45">
        <f t="shared" si="2"/>
        <v>10600.150000000009</v>
      </c>
      <c r="M33" s="45">
        <f t="shared" si="2"/>
        <v>10600.150000000009</v>
      </c>
      <c r="N33" s="45">
        <f t="shared" si="2"/>
        <v>10600.150000000009</v>
      </c>
      <c r="O33" s="45">
        <f t="shared" si="2"/>
        <v>10600.150000000009</v>
      </c>
      <c r="P33" s="45">
        <f>P32+P29</f>
        <v>10600.150000000009</v>
      </c>
      <c r="Q33" s="45">
        <f>P33</f>
        <v>10600.150000000009</v>
      </c>
    </row>
    <row r="34" spans="1:26" ht="33.75" customHeight="1" thickTop="1" thickBot="1" x14ac:dyDescent="0.3">
      <c r="A34" s="209"/>
      <c r="D34" s="171" t="s">
        <v>58</v>
      </c>
      <c r="E34" s="50">
        <f>IF(ISERR(E32/E30),0,E32/E30)</f>
        <v>2.2842868545124847E-2</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2.2842868545124847E-2</v>
      </c>
    </row>
    <row r="35" spans="1:26" s="1" customFormat="1" ht="44.25" customHeight="1" thickTop="1" x14ac:dyDescent="0.25">
      <c r="A35" s="209"/>
      <c r="B35"/>
      <c r="C35"/>
      <c r="D35" s="306" t="s">
        <v>188</v>
      </c>
      <c r="E35" s="306"/>
      <c r="F35" s="306"/>
      <c r="G35" s="306"/>
      <c r="H35" s="306"/>
      <c r="I35" s="306"/>
      <c r="J35" s="306"/>
      <c r="K35" s="306"/>
      <c r="L35" s="306"/>
      <c r="M35" s="306"/>
      <c r="N35" s="306"/>
      <c r="O35" s="306"/>
      <c r="P35" s="306"/>
      <c r="Q35" s="306"/>
      <c r="R35" s="119"/>
      <c r="S35" s="119"/>
      <c r="T35" s="119"/>
      <c r="U35" s="119"/>
      <c r="V35" s="119"/>
      <c r="W35" s="119"/>
      <c r="X35" s="119"/>
      <c r="Y35" s="119"/>
      <c r="Z35" s="119"/>
    </row>
    <row r="36" spans="1:26" ht="39.75" customHeight="1" x14ac:dyDescent="0.35">
      <c r="A36" s="209"/>
      <c r="D36" s="76" t="s">
        <v>189</v>
      </c>
    </row>
    <row r="37" spans="1:26" ht="33" customHeight="1" x14ac:dyDescent="0.25">
      <c r="A37" s="209"/>
    </row>
    <row r="38" spans="1:26" ht="33" customHeight="1" x14ac:dyDescent="0.25">
      <c r="A38" s="209"/>
    </row>
    <row r="39" spans="1:26" ht="33" customHeight="1" x14ac:dyDescent="0.25">
      <c r="A39" s="209"/>
    </row>
    <row r="40" spans="1:26" ht="23.25" customHeight="1" x14ac:dyDescent="0.25">
      <c r="A40" s="209"/>
      <c r="D40" s="9"/>
    </row>
    <row r="41" spans="1:26" ht="23.25" customHeight="1" x14ac:dyDescent="0.25">
      <c r="A41" s="209"/>
      <c r="D41" s="9"/>
    </row>
    <row r="42" spans="1:26" ht="12.75" customHeight="1" x14ac:dyDescent="0.25">
      <c r="A42" s="209"/>
      <c r="D42" s="9"/>
    </row>
    <row r="43" spans="1:26" ht="12.75" customHeight="1" x14ac:dyDescent="0.25">
      <c r="A43" s="209"/>
      <c r="D43" s="9"/>
    </row>
    <row r="44" spans="1:26" ht="23.25" customHeight="1" x14ac:dyDescent="0.25">
      <c r="A44" s="209"/>
      <c r="D44" s="9"/>
    </row>
    <row r="45" spans="1:26" ht="23.25" customHeight="1" x14ac:dyDescent="0.25">
      <c r="A45" s="209"/>
    </row>
    <row r="46" spans="1:26" ht="23.25" customHeight="1" thickBot="1" x14ac:dyDescent="0.3">
      <c r="A46" s="209"/>
    </row>
    <row r="47" spans="1:26" ht="33" customHeight="1" thickTop="1" thickBot="1" x14ac:dyDescent="0.3">
      <c r="A47" s="209"/>
      <c r="D47" s="169" t="s">
        <v>173</v>
      </c>
      <c r="E47" s="170" t="s">
        <v>41</v>
      </c>
      <c r="F47" s="170" t="s">
        <v>42</v>
      </c>
      <c r="G47" s="170" t="s">
        <v>43</v>
      </c>
      <c r="H47" s="170" t="s">
        <v>44</v>
      </c>
      <c r="I47" s="170" t="s">
        <v>45</v>
      </c>
      <c r="J47" s="170" t="s">
        <v>46</v>
      </c>
      <c r="K47" s="170" t="s">
        <v>47</v>
      </c>
      <c r="L47" s="170" t="s">
        <v>48</v>
      </c>
      <c r="M47" s="170" t="s">
        <v>49</v>
      </c>
      <c r="N47" s="170" t="s">
        <v>50</v>
      </c>
      <c r="O47" s="170" t="s">
        <v>51</v>
      </c>
      <c r="P47" s="170" t="s">
        <v>52</v>
      </c>
      <c r="Q47" s="170" t="s">
        <v>53</v>
      </c>
    </row>
    <row r="48" spans="1:26" ht="33" customHeight="1" thickTop="1" thickBot="1" x14ac:dyDescent="0.3">
      <c r="A48" s="209"/>
      <c r="D48" s="189" t="s">
        <v>67</v>
      </c>
      <c r="E48" s="45">
        <f>DRE!E6</f>
        <v>12165.43</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12165.43</v>
      </c>
      <c r="R48" s="120"/>
    </row>
    <row r="49" spans="1:26" ht="33" customHeight="1" thickTop="1" thickBot="1" x14ac:dyDescent="0.3">
      <c r="A49" s="209"/>
      <c r="D49" s="189" t="s">
        <v>63</v>
      </c>
      <c r="E49" s="47">
        <f>DRE!E7</f>
        <v>1350.5</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1350.5</v>
      </c>
      <c r="R49" s="120"/>
    </row>
    <row r="50" spans="1:26" ht="33" customHeight="1" thickTop="1" thickBot="1" x14ac:dyDescent="0.3">
      <c r="A50" s="209"/>
      <c r="D50" s="189" t="s">
        <v>64</v>
      </c>
      <c r="E50" s="47">
        <f>E48-E49</f>
        <v>10814.93</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10814.93</v>
      </c>
      <c r="R50" s="120"/>
    </row>
    <row r="51" spans="1:26" ht="33" customHeight="1" thickTop="1" thickBot="1" x14ac:dyDescent="0.3">
      <c r="A51" s="209"/>
      <c r="D51" s="189" t="s">
        <v>65</v>
      </c>
      <c r="E51" s="47">
        <f>DRE!E9</f>
        <v>10708.02</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10708.02</v>
      </c>
      <c r="R51" s="120"/>
    </row>
    <row r="52" spans="1:26" ht="33" customHeight="1" thickTop="1" thickBot="1" x14ac:dyDescent="0.3">
      <c r="A52" s="209"/>
      <c r="D52" s="189" t="s">
        <v>175</v>
      </c>
      <c r="E52" s="47">
        <f>DRE!E10</f>
        <v>12320.92</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12320.92</v>
      </c>
      <c r="R52" s="120"/>
    </row>
    <row r="53" spans="1:26" ht="33" customHeight="1" thickTop="1" thickBot="1" x14ac:dyDescent="0.3">
      <c r="A53" s="209"/>
      <c r="D53" s="189" t="s">
        <v>38</v>
      </c>
      <c r="E53" s="48">
        <f>DRE!E11</f>
        <v>2480.2399999999998</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2480.2399999999998</v>
      </c>
      <c r="R53" s="120"/>
    </row>
    <row r="54" spans="1:26" ht="33" customHeight="1" thickTop="1" thickBot="1" x14ac:dyDescent="0.3">
      <c r="A54" s="209"/>
      <c r="D54" s="190" t="s">
        <v>68</v>
      </c>
      <c r="E54" s="48">
        <f>E50-E51+E52-E53</f>
        <v>9947.59</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9947.59</v>
      </c>
      <c r="R54" s="121"/>
    </row>
    <row r="55" spans="1:26" ht="33" customHeight="1" thickTop="1" thickBot="1" x14ac:dyDescent="0.3">
      <c r="A55" s="209"/>
      <c r="D55" s="189" t="s">
        <v>179</v>
      </c>
      <c r="E55" s="45">
        <f>DRE!E13</f>
        <v>625.51</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625.51</v>
      </c>
      <c r="R55" s="120"/>
    </row>
    <row r="56" spans="1:26" s="1" customFormat="1" ht="44.25" customHeight="1" thickTop="1" x14ac:dyDescent="0.25">
      <c r="A56" s="209"/>
      <c r="B56"/>
      <c r="C56"/>
      <c r="D56" s="306" t="s">
        <v>190</v>
      </c>
      <c r="E56" s="306"/>
      <c r="F56" s="306"/>
      <c r="G56" s="306"/>
      <c r="H56" s="306"/>
      <c r="I56" s="306"/>
      <c r="J56" s="306"/>
      <c r="K56" s="306"/>
      <c r="L56" s="306"/>
      <c r="M56" s="306"/>
      <c r="N56" s="306"/>
      <c r="O56" s="306"/>
      <c r="P56" s="306"/>
      <c r="Q56" s="306"/>
      <c r="R56" s="119"/>
      <c r="S56" s="119"/>
      <c r="T56" s="119"/>
      <c r="U56" s="119"/>
      <c r="V56" s="119"/>
      <c r="W56" s="119"/>
      <c r="X56" s="119"/>
      <c r="Y56" s="119"/>
      <c r="Z56" s="119"/>
    </row>
    <row r="57" spans="1:26" ht="39.75" customHeight="1" x14ac:dyDescent="0.35">
      <c r="A57" s="209"/>
      <c r="D57" s="76" t="s">
        <v>191</v>
      </c>
    </row>
    <row r="58" spans="1:26" ht="33" customHeight="1" x14ac:dyDescent="0.25">
      <c r="A58" s="209"/>
    </row>
    <row r="59" spans="1:26" ht="33" customHeight="1" x14ac:dyDescent="0.25">
      <c r="A59" s="209"/>
    </row>
    <row r="60" spans="1:26" ht="33" customHeight="1" x14ac:dyDescent="0.25">
      <c r="A60" s="209"/>
    </row>
    <row r="61" spans="1:26" ht="23.25" customHeight="1" x14ac:dyDescent="0.25">
      <c r="A61" s="209"/>
      <c r="D61" s="9"/>
    </row>
    <row r="62" spans="1:26" ht="23.25" customHeight="1" x14ac:dyDescent="0.25">
      <c r="A62" s="209"/>
      <c r="D62" s="9"/>
    </row>
    <row r="63" spans="1:26" ht="23.25" customHeight="1" x14ac:dyDescent="0.25">
      <c r="A63" s="209"/>
      <c r="D63" s="9"/>
    </row>
    <row r="64" spans="1:26" ht="23.25" customHeight="1" x14ac:dyDescent="0.25">
      <c r="A64" s="209"/>
      <c r="D64" s="9"/>
    </row>
    <row r="65" spans="1:26" ht="23.25" customHeight="1" x14ac:dyDescent="0.25">
      <c r="A65" s="209"/>
      <c r="D65" s="9"/>
    </row>
    <row r="66" spans="1:26" ht="23.25" customHeight="1" x14ac:dyDescent="0.25">
      <c r="A66" s="209"/>
    </row>
    <row r="67" spans="1:26" ht="23.25" customHeight="1" x14ac:dyDescent="0.25">
      <c r="A67" s="209"/>
    </row>
    <row r="68" spans="1:26" ht="23.25" customHeight="1" x14ac:dyDescent="0.25">
      <c r="A68" s="209"/>
    </row>
    <row r="69" spans="1:26" ht="33.75" customHeight="1" x14ac:dyDescent="0.25">
      <c r="A69" s="209"/>
    </row>
    <row r="70" spans="1:26" ht="33.75" customHeight="1" thickBot="1" x14ac:dyDescent="0.3">
      <c r="A70" s="209"/>
    </row>
    <row r="71" spans="1:26" ht="33.75" customHeight="1" thickTop="1" thickBot="1" x14ac:dyDescent="0.3">
      <c r="A71" s="209"/>
      <c r="D71" s="169" t="s">
        <v>192</v>
      </c>
      <c r="E71" s="170" t="s">
        <v>41</v>
      </c>
      <c r="F71" s="170" t="s">
        <v>42</v>
      </c>
      <c r="G71" s="170" t="s">
        <v>43</v>
      </c>
      <c r="H71" s="170" t="s">
        <v>44</v>
      </c>
      <c r="I71" s="170" t="s">
        <v>45</v>
      </c>
      <c r="J71" s="170" t="s">
        <v>46</v>
      </c>
      <c r="K71" s="170" t="s">
        <v>47</v>
      </c>
      <c r="L71" s="170" t="s">
        <v>48</v>
      </c>
      <c r="M71" s="170" t="s">
        <v>49</v>
      </c>
      <c r="N71" s="170" t="s">
        <v>50</v>
      </c>
      <c r="O71" s="170" t="s">
        <v>51</v>
      </c>
      <c r="P71" s="170" t="s">
        <v>52</v>
      </c>
      <c r="Q71" s="170" t="s">
        <v>53</v>
      </c>
    </row>
    <row r="72" spans="1:26" ht="33.75" customHeight="1" thickTop="1" thickBot="1" x14ac:dyDescent="0.3">
      <c r="A72" s="209"/>
      <c r="D72" s="75" t="s">
        <v>60</v>
      </c>
      <c r="E72" s="46">
        <f>FC!D15</f>
        <v>2.1</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2.1</v>
      </c>
    </row>
    <row r="73" spans="1:26" ht="33.75" customHeight="1" thickTop="1" thickBot="1" x14ac:dyDescent="0.3">
      <c r="A73" s="209"/>
      <c r="D73" s="32" t="s">
        <v>61</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09"/>
      <c r="D74" s="16" t="s">
        <v>62</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09"/>
      <c r="D75" s="78"/>
      <c r="E75" s="79"/>
      <c r="F75" s="79"/>
      <c r="G75" s="79"/>
      <c r="H75" s="79"/>
      <c r="I75" s="79"/>
      <c r="J75" s="79"/>
      <c r="K75" s="79"/>
      <c r="L75" s="79"/>
      <c r="M75" s="79"/>
      <c r="N75" s="79"/>
      <c r="O75" s="79"/>
      <c r="P75" s="79"/>
      <c r="Q75" s="79"/>
    </row>
    <row r="76" spans="1:26" s="1" customFormat="1" ht="44.25" customHeight="1" thickTop="1" x14ac:dyDescent="0.25">
      <c r="A76" s="209"/>
      <c r="B76"/>
      <c r="C76"/>
      <c r="D76" s="306" t="s">
        <v>184</v>
      </c>
      <c r="E76" s="306"/>
      <c r="F76" s="306"/>
      <c r="G76" s="306"/>
      <c r="H76" s="306"/>
      <c r="I76" s="306"/>
      <c r="J76" s="306"/>
      <c r="K76" s="306"/>
      <c r="L76" s="306"/>
      <c r="M76" s="306"/>
      <c r="N76" s="306"/>
      <c r="O76" s="306"/>
      <c r="P76" s="306"/>
      <c r="Q76" s="306"/>
      <c r="R76" s="119"/>
      <c r="S76" s="119"/>
      <c r="T76" s="119"/>
      <c r="U76" s="119"/>
      <c r="V76" s="119"/>
      <c r="W76" s="119"/>
      <c r="X76" s="119"/>
      <c r="Y76" s="119"/>
      <c r="Z76" s="119"/>
    </row>
    <row r="77" spans="1:26" ht="39.75" customHeight="1" x14ac:dyDescent="0.35">
      <c r="A77" s="209"/>
      <c r="D77" s="76" t="s">
        <v>194</v>
      </c>
    </row>
    <row r="78" spans="1:26" ht="33" customHeight="1" thickBot="1" x14ac:dyDescent="0.3">
      <c r="A78" s="209"/>
    </row>
    <row r="79" spans="1:26" ht="33" customHeight="1" thickTop="1" x14ac:dyDescent="0.25">
      <c r="A79" s="209"/>
      <c r="E79" s="293" t="s">
        <v>178</v>
      </c>
      <c r="F79" s="293"/>
      <c r="G79" s="293"/>
      <c r="H79" s="113">
        <f>'G. Receitas'!$F$6</f>
        <v>24486.35</v>
      </c>
      <c r="I79" s="5" t="str">
        <f>'G. Receitas'!E4</f>
        <v>Janeiro</v>
      </c>
      <c r="K79" s="293" t="s">
        <v>193</v>
      </c>
      <c r="L79" s="293"/>
      <c r="M79" s="293"/>
      <c r="N79" s="114">
        <f>'G. Despesas'!$F$6</f>
        <v>15164.27</v>
      </c>
      <c r="O79" s="5" t="str">
        <f>'G. Despesas'!E4</f>
        <v>Janeiro</v>
      </c>
    </row>
    <row r="80" spans="1:26" ht="33" customHeight="1" x14ac:dyDescent="0.25">
      <c r="A80" s="209"/>
    </row>
    <row r="81" spans="1:17" ht="23.25" customHeight="1" x14ac:dyDescent="0.25">
      <c r="A81" s="209"/>
      <c r="D81" s="9"/>
    </row>
    <row r="82" spans="1:17" ht="23.25" customHeight="1" x14ac:dyDescent="0.25">
      <c r="A82" s="209"/>
      <c r="D82" s="9"/>
    </row>
    <row r="83" spans="1:17" ht="23.25" customHeight="1" x14ac:dyDescent="0.25">
      <c r="A83" s="209"/>
      <c r="D83" s="9"/>
    </row>
    <row r="84" spans="1:17" ht="23.25" customHeight="1" x14ac:dyDescent="0.25">
      <c r="A84" s="209"/>
      <c r="D84" s="9"/>
    </row>
    <row r="85" spans="1:17" ht="23.25" customHeight="1" x14ac:dyDescent="0.25">
      <c r="A85" s="209"/>
      <c r="D85" s="9"/>
    </row>
    <row r="86" spans="1:17" ht="23.25" customHeight="1" x14ac:dyDescent="0.25">
      <c r="A86" s="209"/>
    </row>
    <row r="87" spans="1:17" ht="23.25" customHeight="1" x14ac:dyDescent="0.25">
      <c r="A87" s="209"/>
    </row>
    <row r="88" spans="1:17" ht="23.25" customHeight="1" x14ac:dyDescent="0.25">
      <c r="A88" s="209"/>
    </row>
    <row r="89" spans="1:17" ht="33.75" customHeight="1" x14ac:dyDescent="0.25">
      <c r="A89" s="209"/>
      <c r="D89" s="80"/>
      <c r="E89" s="81"/>
      <c r="F89" s="81"/>
      <c r="G89" s="81"/>
      <c r="H89" s="81"/>
      <c r="I89" s="81"/>
      <c r="J89" s="81"/>
      <c r="K89" s="81"/>
      <c r="L89" s="81"/>
      <c r="M89" s="81"/>
      <c r="N89" s="81"/>
      <c r="O89" s="81"/>
      <c r="P89" s="81"/>
      <c r="Q89" s="81"/>
    </row>
    <row r="90" spans="1:17" ht="33.75" customHeight="1" x14ac:dyDescent="0.25">
      <c r="A90" s="209"/>
      <c r="D90" s="80"/>
      <c r="E90" s="53"/>
      <c r="F90" s="53"/>
      <c r="G90" s="53"/>
      <c r="H90" s="53"/>
      <c r="I90" s="53"/>
      <c r="J90" s="53"/>
      <c r="K90" s="53"/>
      <c r="L90" s="53"/>
      <c r="M90" s="53"/>
      <c r="N90" s="53"/>
      <c r="O90" s="53"/>
      <c r="P90" s="53"/>
      <c r="Q90" s="53"/>
    </row>
    <row r="91" spans="1:17" ht="33.75" customHeight="1" x14ac:dyDescent="0.25">
      <c r="A91" s="209"/>
      <c r="D91" s="80"/>
      <c r="E91" s="53"/>
      <c r="F91" s="53"/>
      <c r="G91" s="53"/>
      <c r="H91" s="53"/>
      <c r="I91" s="53"/>
      <c r="J91" s="53"/>
      <c r="K91" s="53"/>
      <c r="L91" s="53"/>
      <c r="M91" s="53"/>
      <c r="N91" s="53"/>
      <c r="O91" s="53"/>
      <c r="P91" s="53"/>
      <c r="Q91" s="53"/>
    </row>
    <row r="92" spans="1:17" ht="33.75" customHeight="1" x14ac:dyDescent="0.25">
      <c r="A92" s="209"/>
      <c r="D92" s="80"/>
      <c r="E92" s="53"/>
      <c r="F92" s="53"/>
      <c r="G92" s="53"/>
      <c r="H92" s="53"/>
      <c r="I92" s="53"/>
      <c r="J92" s="53"/>
      <c r="K92" s="53"/>
      <c r="L92" s="53"/>
      <c r="M92" s="53"/>
      <c r="N92" s="53"/>
      <c r="O92" s="53"/>
      <c r="P92" s="53"/>
      <c r="Q92" s="53"/>
    </row>
    <row r="93" spans="1:17" ht="33.75" customHeight="1" x14ac:dyDescent="0.25">
      <c r="A93" s="209"/>
      <c r="D93" s="80"/>
      <c r="E93" s="53"/>
      <c r="F93" s="53"/>
      <c r="G93" s="53"/>
      <c r="H93" s="53"/>
      <c r="I93" s="53"/>
      <c r="J93" s="53"/>
      <c r="K93" s="53"/>
      <c r="L93" s="53"/>
      <c r="M93" s="53"/>
      <c r="N93" s="53"/>
      <c r="O93" s="53"/>
      <c r="P93" s="53"/>
      <c r="Q93" s="53"/>
    </row>
    <row r="94" spans="1:17" ht="33.75" customHeight="1" x14ac:dyDescent="0.25">
      <c r="A94" s="209"/>
      <c r="D94" s="80"/>
      <c r="E94" s="53"/>
      <c r="F94" s="53"/>
      <c r="G94" s="53"/>
      <c r="H94" s="53"/>
      <c r="I94" s="53"/>
      <c r="J94" s="53"/>
      <c r="K94" s="53"/>
      <c r="L94" s="53"/>
      <c r="M94" s="53"/>
      <c r="N94" s="53"/>
      <c r="O94" s="53"/>
      <c r="P94" s="53"/>
      <c r="Q94" s="53"/>
    </row>
    <row r="95" spans="1:17" ht="33.75" customHeight="1" x14ac:dyDescent="0.25">
      <c r="A95" s="209"/>
      <c r="D95" s="80"/>
      <c r="E95" s="82"/>
      <c r="F95" s="82"/>
      <c r="G95" s="82"/>
      <c r="H95" s="82"/>
      <c r="I95" s="82"/>
      <c r="J95" s="82"/>
      <c r="K95" s="82"/>
      <c r="L95" s="82"/>
      <c r="M95" s="82"/>
      <c r="N95" s="82"/>
      <c r="O95" s="82"/>
      <c r="P95" s="82"/>
      <c r="Q95" s="82"/>
    </row>
    <row r="96" spans="1:17" ht="46.5" customHeight="1" x14ac:dyDescent="0.25">
      <c r="A96" s="209"/>
    </row>
    <row r="97" spans="1:1" ht="46.5" customHeight="1" x14ac:dyDescent="0.25">
      <c r="A97" s="209"/>
    </row>
    <row r="98" spans="1:1" ht="46.5" customHeight="1" x14ac:dyDescent="0.25">
      <c r="A98" s="209"/>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4"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09"/>
      <c r="C1" s="262"/>
      <c r="D1" s="262"/>
      <c r="E1" s="262"/>
      <c r="F1" s="262"/>
      <c r="G1" s="262"/>
      <c r="H1" s="262"/>
      <c r="I1" s="262"/>
      <c r="J1" s="262"/>
      <c r="K1" s="262"/>
      <c r="L1" s="262"/>
      <c r="M1" s="262"/>
      <c r="N1" s="262"/>
      <c r="O1" s="262"/>
      <c r="P1" s="262"/>
      <c r="Q1" s="262"/>
      <c r="R1" s="262"/>
      <c r="S1" s="262"/>
      <c r="T1" s="262"/>
      <c r="U1" s="262"/>
      <c r="V1" s="262"/>
    </row>
    <row r="2" spans="1:25" s="18" customFormat="1" ht="37.5" hidden="1" customHeight="1" x14ac:dyDescent="0.25">
      <c r="A2" s="209"/>
      <c r="C2" s="19"/>
      <c r="D2" s="19"/>
      <c r="E2" s="19"/>
      <c r="F2" s="19"/>
      <c r="G2" s="19"/>
      <c r="H2" s="19"/>
      <c r="I2" s="19"/>
      <c r="J2" s="19"/>
      <c r="K2" s="19"/>
      <c r="L2" s="19"/>
      <c r="M2" s="19"/>
      <c r="N2" s="19"/>
      <c r="O2" s="19"/>
      <c r="P2" s="19"/>
    </row>
    <row r="3" spans="1:25" ht="39" customHeight="1" x14ac:dyDescent="0.25">
      <c r="A3" s="209"/>
      <c r="B3" s="40"/>
      <c r="C3" s="314" t="s">
        <v>10</v>
      </c>
      <c r="D3" s="314"/>
      <c r="E3" s="314"/>
      <c r="F3" s="314"/>
      <c r="G3" s="314"/>
      <c r="H3" s="314"/>
      <c r="I3" s="314"/>
      <c r="J3" s="314"/>
      <c r="K3" s="314"/>
      <c r="L3" s="314"/>
      <c r="M3" s="314"/>
      <c r="N3" s="314"/>
      <c r="O3" s="3"/>
      <c r="P3" s="3"/>
      <c r="Q3" s="3"/>
      <c r="R3" s="3"/>
      <c r="S3" s="3"/>
    </row>
    <row r="4" spans="1:25" ht="33.950000000000003" customHeight="1" x14ac:dyDescent="0.25">
      <c r="A4" s="209"/>
      <c r="C4" s="312" t="s">
        <v>103</v>
      </c>
      <c r="D4" s="312"/>
      <c r="E4" s="312"/>
      <c r="F4" s="312"/>
      <c r="G4" s="312"/>
      <c r="H4" s="312"/>
      <c r="I4" s="312"/>
      <c r="J4" s="312"/>
      <c r="K4" s="312"/>
      <c r="L4" s="312"/>
      <c r="M4" s="3"/>
      <c r="N4" s="3"/>
      <c r="O4" s="3"/>
      <c r="P4" s="3"/>
      <c r="Q4" s="3"/>
      <c r="R4" s="3"/>
      <c r="S4" s="3"/>
      <c r="T4" s="3"/>
    </row>
    <row r="5" spans="1:25" ht="8.1" customHeight="1" x14ac:dyDescent="0.25">
      <c r="A5" s="209"/>
    </row>
    <row r="6" spans="1:25" ht="39.950000000000003" customHeight="1" thickBot="1" x14ac:dyDescent="0.3">
      <c r="A6" s="209"/>
      <c r="C6" s="315" t="s">
        <v>81</v>
      </c>
      <c r="D6" s="315"/>
      <c r="E6" s="315"/>
      <c r="F6" s="315"/>
      <c r="G6" s="315"/>
      <c r="H6" s="315"/>
      <c r="I6" s="315"/>
      <c r="J6" s="315"/>
      <c r="K6" s="315"/>
      <c r="L6" s="315"/>
      <c r="M6" s="315"/>
      <c r="N6" s="62"/>
      <c r="O6" s="62"/>
      <c r="P6" s="62"/>
      <c r="Q6" s="62"/>
      <c r="R6" s="62"/>
      <c r="S6" s="62"/>
    </row>
    <row r="7" spans="1:25" ht="12" customHeight="1" thickTop="1" thickBot="1" x14ac:dyDescent="0.3">
      <c r="A7" s="209"/>
      <c r="C7" s="313"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3"/>
      <c r="E7" s="313"/>
      <c r="F7" s="313"/>
      <c r="G7" s="313"/>
      <c r="H7" s="313"/>
      <c r="I7" s="313"/>
      <c r="J7" s="313"/>
      <c r="K7" s="313"/>
      <c r="L7" s="313"/>
      <c r="M7" s="4"/>
      <c r="N7" s="4"/>
      <c r="O7" s="4"/>
      <c r="P7" s="4"/>
      <c r="Q7" s="4"/>
      <c r="R7" s="4"/>
      <c r="S7" s="4"/>
      <c r="T7" s="4"/>
      <c r="U7" s="4"/>
      <c r="V7" s="4"/>
      <c r="W7" s="4"/>
      <c r="X7" s="4"/>
      <c r="Y7" s="4"/>
    </row>
    <row r="8" spans="1:25" ht="12" customHeight="1" thickTop="1" thickBot="1" x14ac:dyDescent="0.3">
      <c r="A8" s="209"/>
      <c r="C8" s="313"/>
      <c r="D8" s="313"/>
      <c r="E8" s="313"/>
      <c r="F8" s="313"/>
      <c r="G8" s="313"/>
      <c r="H8" s="313"/>
      <c r="I8" s="313"/>
      <c r="J8" s="313"/>
      <c r="K8" s="313"/>
      <c r="L8" s="313"/>
      <c r="M8" s="4"/>
      <c r="N8" s="4"/>
      <c r="O8" s="4"/>
      <c r="P8" s="4"/>
      <c r="Q8" s="4"/>
      <c r="R8" s="4"/>
      <c r="S8" s="4"/>
      <c r="T8" s="4"/>
      <c r="U8" s="4"/>
      <c r="V8" s="4"/>
      <c r="W8" s="4"/>
      <c r="X8" s="4"/>
      <c r="Y8" s="4"/>
    </row>
    <row r="9" spans="1:25" ht="12" customHeight="1" thickTop="1" thickBot="1" x14ac:dyDescent="0.3">
      <c r="A9" s="209"/>
      <c r="C9" s="313"/>
      <c r="D9" s="313"/>
      <c r="E9" s="313"/>
      <c r="F9" s="313"/>
      <c r="G9" s="313"/>
      <c r="H9" s="313"/>
      <c r="I9" s="313"/>
      <c r="J9" s="313"/>
      <c r="K9" s="313"/>
      <c r="L9" s="313"/>
      <c r="M9" s="4"/>
      <c r="N9" s="4"/>
      <c r="O9" s="4"/>
      <c r="P9" s="4"/>
      <c r="Q9" s="4"/>
      <c r="R9" s="4"/>
      <c r="S9" s="4"/>
      <c r="T9" s="4"/>
      <c r="U9" s="4"/>
      <c r="V9" s="4"/>
      <c r="W9" s="4"/>
      <c r="X9" s="4"/>
      <c r="Y9" s="4"/>
    </row>
    <row r="10" spans="1:25" ht="12" customHeight="1" thickTop="1" thickBot="1" x14ac:dyDescent="0.3">
      <c r="A10" s="209"/>
      <c r="C10" s="313"/>
      <c r="D10" s="313"/>
      <c r="E10" s="313"/>
      <c r="F10" s="313"/>
      <c r="G10" s="313"/>
      <c r="H10" s="313"/>
      <c r="I10" s="313"/>
      <c r="J10" s="313"/>
      <c r="K10" s="313"/>
      <c r="L10" s="313"/>
      <c r="M10" s="4"/>
      <c r="N10" s="4"/>
      <c r="O10" s="4"/>
      <c r="P10" s="4"/>
      <c r="Q10" s="4"/>
      <c r="R10" s="4"/>
      <c r="S10" s="4"/>
      <c r="T10" s="4"/>
      <c r="U10" s="4"/>
      <c r="V10" s="4"/>
      <c r="W10" s="4"/>
      <c r="X10" s="4"/>
      <c r="Y10" s="4"/>
    </row>
    <row r="11" spans="1:25" ht="12" customHeight="1" thickTop="1" thickBot="1" x14ac:dyDescent="0.3">
      <c r="A11" s="209"/>
      <c r="C11" s="313"/>
      <c r="D11" s="313"/>
      <c r="E11" s="313"/>
      <c r="F11" s="313"/>
      <c r="G11" s="313"/>
      <c r="H11" s="313"/>
      <c r="I11" s="313"/>
      <c r="J11" s="313"/>
      <c r="K11" s="313"/>
      <c r="L11" s="313"/>
      <c r="M11" s="4"/>
      <c r="N11" s="4"/>
      <c r="O11" s="4"/>
      <c r="P11" s="4"/>
      <c r="Q11" s="4"/>
      <c r="R11" s="4"/>
      <c r="S11" s="4"/>
      <c r="T11" s="4"/>
      <c r="U11" s="4"/>
      <c r="V11" s="4"/>
      <c r="W11" s="4"/>
      <c r="X11" s="4"/>
      <c r="Y11" s="4"/>
    </row>
    <row r="12" spans="1:25" ht="12" customHeight="1" thickTop="1" thickBot="1" x14ac:dyDescent="0.3">
      <c r="A12" s="209"/>
      <c r="C12" s="313"/>
      <c r="D12" s="313"/>
      <c r="E12" s="313"/>
      <c r="F12" s="313"/>
      <c r="G12" s="313"/>
      <c r="H12" s="313"/>
      <c r="I12" s="313"/>
      <c r="J12" s="313"/>
      <c r="K12" s="313"/>
      <c r="L12" s="313"/>
      <c r="M12" s="4"/>
      <c r="N12" s="4"/>
      <c r="O12" s="4"/>
      <c r="P12" s="4"/>
      <c r="Q12" s="4"/>
      <c r="R12" s="4"/>
      <c r="S12" s="4"/>
      <c r="T12" s="4"/>
      <c r="U12" s="4"/>
      <c r="V12" s="4"/>
      <c r="W12" s="4"/>
      <c r="X12" s="4"/>
      <c r="Y12" s="4"/>
    </row>
    <row r="13" spans="1:25" ht="12" customHeight="1" thickTop="1" thickBot="1" x14ac:dyDescent="0.3">
      <c r="A13" s="209"/>
      <c r="C13" s="313"/>
      <c r="D13" s="313"/>
      <c r="E13" s="313"/>
      <c r="F13" s="313"/>
      <c r="G13" s="313"/>
      <c r="H13" s="313"/>
      <c r="I13" s="313"/>
      <c r="J13" s="313"/>
      <c r="K13" s="313"/>
      <c r="L13" s="313"/>
      <c r="M13" s="4"/>
      <c r="N13" s="4"/>
      <c r="O13" s="4"/>
      <c r="P13" s="4"/>
      <c r="Q13" s="4"/>
      <c r="R13" s="4"/>
      <c r="S13" s="4"/>
      <c r="T13" s="4"/>
      <c r="U13" s="4"/>
      <c r="V13" s="4"/>
      <c r="W13" s="4"/>
      <c r="X13" s="4"/>
      <c r="Y13" s="4"/>
    </row>
    <row r="14" spans="1:25" ht="12" customHeight="1" thickTop="1" thickBot="1" x14ac:dyDescent="0.3">
      <c r="A14" s="209"/>
      <c r="C14" s="313"/>
      <c r="D14" s="313"/>
      <c r="E14" s="313"/>
      <c r="F14" s="313"/>
      <c r="G14" s="313"/>
      <c r="H14" s="313"/>
      <c r="I14" s="313"/>
      <c r="J14" s="313"/>
      <c r="K14" s="313"/>
      <c r="L14" s="313"/>
      <c r="M14" s="4"/>
      <c r="N14" s="4"/>
      <c r="O14" s="4"/>
      <c r="P14" s="4"/>
      <c r="Q14" s="4"/>
      <c r="R14" s="4"/>
      <c r="S14" s="4"/>
      <c r="T14" s="4"/>
      <c r="U14" s="4"/>
      <c r="V14" s="4"/>
      <c r="W14" s="4"/>
      <c r="X14" s="4"/>
      <c r="Y14" s="4"/>
    </row>
    <row r="15" spans="1:25" ht="12" customHeight="1" thickTop="1" thickBot="1" x14ac:dyDescent="0.3">
      <c r="A15" s="209"/>
      <c r="C15" s="313"/>
      <c r="D15" s="313"/>
      <c r="E15" s="313"/>
      <c r="F15" s="313"/>
      <c r="G15" s="313"/>
      <c r="H15" s="313"/>
      <c r="I15" s="313"/>
      <c r="J15" s="313"/>
      <c r="K15" s="313"/>
      <c r="L15" s="313"/>
      <c r="M15" s="4"/>
      <c r="N15" s="4"/>
      <c r="O15" s="4"/>
      <c r="P15" s="4"/>
      <c r="Q15" s="4"/>
      <c r="R15" s="4"/>
      <c r="S15" s="4"/>
      <c r="T15" s="4"/>
      <c r="U15" s="4"/>
      <c r="V15" s="4"/>
      <c r="W15" s="4"/>
      <c r="X15" s="4"/>
      <c r="Y15" s="4"/>
    </row>
    <row r="16" spans="1:25" ht="12" customHeight="1" thickTop="1" thickBot="1" x14ac:dyDescent="0.3">
      <c r="A16" s="209"/>
      <c r="C16" s="313"/>
      <c r="D16" s="313"/>
      <c r="E16" s="313"/>
      <c r="F16" s="313"/>
      <c r="G16" s="313"/>
      <c r="H16" s="313"/>
      <c r="I16" s="313"/>
      <c r="J16" s="313"/>
      <c r="K16" s="313"/>
      <c r="L16" s="313"/>
      <c r="M16" s="4"/>
      <c r="N16" s="4"/>
      <c r="O16" s="4"/>
      <c r="P16" s="4"/>
      <c r="Q16" s="4"/>
      <c r="R16" s="4"/>
      <c r="S16" s="4"/>
      <c r="T16" s="4"/>
      <c r="U16" s="4"/>
      <c r="V16" s="4"/>
      <c r="W16" s="4"/>
      <c r="X16" s="4"/>
      <c r="Y16" s="4"/>
    </row>
    <row r="17" spans="1:25" ht="12" customHeight="1" thickTop="1" thickBot="1" x14ac:dyDescent="0.3">
      <c r="A17" s="209"/>
      <c r="C17" s="313"/>
      <c r="D17" s="313"/>
      <c r="E17" s="313"/>
      <c r="F17" s="313"/>
      <c r="G17" s="313"/>
      <c r="H17" s="313"/>
      <c r="I17" s="313"/>
      <c r="J17" s="313"/>
      <c r="K17" s="313"/>
      <c r="L17" s="313"/>
      <c r="M17" s="4"/>
      <c r="N17" s="4"/>
      <c r="O17" s="4"/>
      <c r="P17" s="4"/>
      <c r="Q17" s="4"/>
      <c r="R17" s="4"/>
      <c r="S17" s="4"/>
      <c r="T17" s="4"/>
      <c r="U17" s="4"/>
      <c r="V17" s="4"/>
      <c r="W17" s="4"/>
      <c r="X17" s="4"/>
      <c r="Y17" s="4"/>
    </row>
    <row r="18" spans="1:25" ht="17.100000000000001" customHeight="1" thickTop="1" x14ac:dyDescent="0.25">
      <c r="A18" s="20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0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0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0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0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0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0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0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0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09"/>
      <c r="C27" s="4"/>
      <c r="E27" s="310"/>
      <c r="F27" s="310"/>
      <c r="G27" s="310"/>
      <c r="H27" s="310"/>
      <c r="I27" s="310"/>
      <c r="J27" s="310"/>
      <c r="K27" s="310"/>
      <c r="L27" s="310"/>
      <c r="M27" s="310"/>
      <c r="N27" s="310"/>
      <c r="O27" s="310"/>
      <c r="P27" s="310"/>
      <c r="Q27" s="310"/>
      <c r="R27" s="310"/>
      <c r="S27" s="310"/>
      <c r="T27" s="310"/>
      <c r="U27" s="310"/>
      <c r="V27" s="310"/>
      <c r="W27" s="310"/>
      <c r="X27" s="310"/>
      <c r="Y27" s="310"/>
    </row>
    <row r="28" spans="1:25" ht="17.100000000000001" customHeight="1" x14ac:dyDescent="0.25">
      <c r="A28" s="209"/>
      <c r="C28" s="4"/>
      <c r="E28" s="311"/>
      <c r="F28" s="311"/>
      <c r="G28" s="311"/>
    </row>
    <row r="29" spans="1:25" ht="8.1" customHeight="1" x14ac:dyDescent="0.25">
      <c r="A29" s="209"/>
    </row>
    <row r="30" spans="1:25" ht="33.950000000000003" customHeight="1" x14ac:dyDescent="0.25">
      <c r="A30" s="209"/>
    </row>
    <row r="31" spans="1:25" ht="33.950000000000003" customHeight="1" x14ac:dyDescent="0.25">
      <c r="A31" s="209"/>
    </row>
    <row r="32" spans="1:25" ht="33.950000000000003" customHeight="1" x14ac:dyDescent="0.25">
      <c r="A32" s="209"/>
    </row>
    <row r="33" spans="1:1" ht="15" x14ac:dyDescent="0.25">
      <c r="A33" s="209"/>
    </row>
    <row r="34" spans="1:1" ht="15" x14ac:dyDescent="0.25">
      <c r="A34" s="209"/>
    </row>
    <row r="35" spans="1:1" ht="15" x14ac:dyDescent="0.25">
      <c r="A35" s="209"/>
    </row>
    <row r="36" spans="1:1" ht="15" x14ac:dyDescent="0.25">
      <c r="A36" s="209"/>
    </row>
    <row r="37" spans="1:1" ht="15" x14ac:dyDescent="0.25">
      <c r="A37" s="209"/>
    </row>
    <row r="38" spans="1:1" ht="15" x14ac:dyDescent="0.25">
      <c r="A38" s="209"/>
    </row>
    <row r="39" spans="1:1" ht="15" x14ac:dyDescent="0.25">
      <c r="A39" s="209"/>
    </row>
    <row r="40" spans="1:1" ht="15" x14ac:dyDescent="0.25">
      <c r="A40" s="209"/>
    </row>
    <row r="41" spans="1:1" ht="15" x14ac:dyDescent="0.25">
      <c r="A41" s="209"/>
    </row>
    <row r="42" spans="1:1" ht="15" x14ac:dyDescent="0.25">
      <c r="A42" s="209"/>
    </row>
    <row r="43" spans="1:1" ht="15" x14ac:dyDescent="0.25">
      <c r="A43" s="209"/>
    </row>
    <row r="44" spans="1:1" ht="15" x14ac:dyDescent="0.25">
      <c r="A44" s="209"/>
    </row>
    <row r="45" spans="1:1" ht="15" x14ac:dyDescent="0.25">
      <c r="A45" s="209"/>
    </row>
    <row r="46" spans="1:1" ht="15" x14ac:dyDescent="0.25">
      <c r="A46" s="209"/>
    </row>
    <row r="47" spans="1:1" ht="15" x14ac:dyDescent="0.25">
      <c r="A47" s="209"/>
    </row>
    <row r="48" spans="1:1" ht="15" x14ac:dyDescent="0.25">
      <c r="A48" s="209"/>
    </row>
    <row r="49" spans="1:11" ht="15" x14ac:dyDescent="0.25">
      <c r="A49" s="209"/>
    </row>
    <row r="50" spans="1:11" ht="15" x14ac:dyDescent="0.25">
      <c r="A50" s="209"/>
    </row>
    <row r="51" spans="1:11" ht="15" x14ac:dyDescent="0.25">
      <c r="A51" s="209"/>
    </row>
    <row r="52" spans="1:11" ht="15" x14ac:dyDescent="0.25">
      <c r="A52" s="209"/>
    </row>
    <row r="53" spans="1:11" ht="15" x14ac:dyDescent="0.25">
      <c r="A53" s="209"/>
    </row>
    <row r="54" spans="1:11" ht="15" x14ac:dyDescent="0.25">
      <c r="A54" s="209"/>
    </row>
    <row r="55" spans="1:11" ht="15" x14ac:dyDescent="0.25">
      <c r="A55" s="209"/>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77</v>
      </c>
      <c r="D2" s="64" t="s">
        <v>78</v>
      </c>
      <c r="E2" s="64" t="s">
        <v>79</v>
      </c>
      <c r="F2" s="64" t="s">
        <v>80</v>
      </c>
    </row>
    <row r="3" spans="1:7" ht="96.75" customHeight="1" thickTop="1" x14ac:dyDescent="0.25">
      <c r="A3" s="63" t="str">
        <f>Alertas!E4</f>
        <v>Janeiro</v>
      </c>
      <c r="B3" s="63" t="s">
        <v>91</v>
      </c>
      <c r="C3" s="65" t="s">
        <v>93</v>
      </c>
      <c r="D3" s="65" t="s">
        <v>94</v>
      </c>
      <c r="E3" s="65" t="s">
        <v>96</v>
      </c>
      <c r="F3" s="65" t="s">
        <v>99</v>
      </c>
      <c r="G3" s="65"/>
    </row>
    <row r="4" spans="1:7" ht="96.75" customHeight="1" x14ac:dyDescent="0.25">
      <c r="A4" s="63" t="str">
        <f>Alertas!E4</f>
        <v>Janeiro</v>
      </c>
      <c r="B4" s="63" t="s">
        <v>92</v>
      </c>
      <c r="C4" s="65" t="s">
        <v>143</v>
      </c>
      <c r="D4" s="65" t="s">
        <v>95</v>
      </c>
      <c r="E4" s="65" t="s">
        <v>97</v>
      </c>
      <c r="F4" s="65" t="s">
        <v>98</v>
      </c>
    </row>
    <row r="5" spans="1:7" ht="15.75" thickBot="1" x14ac:dyDescent="0.3"/>
    <row r="6" spans="1:7" ht="16.5" thickTop="1" thickBot="1" x14ac:dyDescent="0.3">
      <c r="C6" s="64" t="s">
        <v>11</v>
      </c>
      <c r="D6" s="64" t="s">
        <v>100</v>
      </c>
    </row>
    <row r="7" spans="1:7" ht="15.75" thickTop="1" x14ac:dyDescent="0.25">
      <c r="C7" s="63" t="s">
        <v>103</v>
      </c>
      <c r="D7" s="63" t="s">
        <v>102</v>
      </c>
    </row>
    <row r="8" spans="1:7" x14ac:dyDescent="0.25">
      <c r="C8" s="63" t="s">
        <v>155</v>
      </c>
      <c r="D8" s="63" t="s">
        <v>177</v>
      </c>
    </row>
    <row r="9" spans="1:7" x14ac:dyDescent="0.25">
      <c r="C9" s="63" t="s">
        <v>156</v>
      </c>
      <c r="D9" s="63" t="s">
        <v>101</v>
      </c>
    </row>
    <row r="10" spans="1:7" x14ac:dyDescent="0.25">
      <c r="C10" s="63" t="s">
        <v>157</v>
      </c>
      <c r="D10" s="63" t="s">
        <v>104</v>
      </c>
    </row>
    <row r="11" spans="1:7" x14ac:dyDescent="0.25">
      <c r="C11" s="63" t="s">
        <v>158</v>
      </c>
      <c r="D11" s="63" t="s">
        <v>105</v>
      </c>
    </row>
    <row r="12" spans="1:7" x14ac:dyDescent="0.25">
      <c r="C12" s="63" t="s">
        <v>159</v>
      </c>
      <c r="D12" s="63" t="s">
        <v>106</v>
      </c>
    </row>
    <row r="13" spans="1:7" x14ac:dyDescent="0.25">
      <c r="C13" s="63" t="s">
        <v>160</v>
      </c>
      <c r="D13" s="63" t="s">
        <v>107</v>
      </c>
    </row>
    <row r="14" spans="1:7" x14ac:dyDescent="0.25">
      <c r="C14" s="63" t="s">
        <v>161</v>
      </c>
      <c r="D14" s="63" t="s">
        <v>108</v>
      </c>
    </row>
    <row r="15" spans="1:7" x14ac:dyDescent="0.25">
      <c r="C15" s="63" t="s">
        <v>162</v>
      </c>
      <c r="D15" s="63" t="s">
        <v>109</v>
      </c>
    </row>
    <row r="16" spans="1:7" x14ac:dyDescent="0.25">
      <c r="C16" s="63" t="s">
        <v>163</v>
      </c>
      <c r="D16" s="63" t="s">
        <v>110</v>
      </c>
    </row>
    <row r="17" spans="3:4" x14ac:dyDescent="0.25">
      <c r="C17" s="63" t="s">
        <v>164</v>
      </c>
      <c r="D17" s="63" t="s">
        <v>111</v>
      </c>
    </row>
    <row r="18" spans="3:4" x14ac:dyDescent="0.25">
      <c r="C18" s="63" t="s">
        <v>165</v>
      </c>
      <c r="D18" s="63" t="s">
        <v>112</v>
      </c>
    </row>
    <row r="19" spans="3:4" x14ac:dyDescent="0.25">
      <c r="C19" s="63" t="s">
        <v>166</v>
      </c>
      <c r="D19" s="63" t="s">
        <v>113</v>
      </c>
    </row>
    <row r="20" spans="3:4" x14ac:dyDescent="0.25">
      <c r="C20" s="63" t="s">
        <v>167</v>
      </c>
      <c r="D20" s="63" t="s">
        <v>169</v>
      </c>
    </row>
    <row r="21" spans="3:4" x14ac:dyDescent="0.25">
      <c r="C21" s="63" t="s">
        <v>168</v>
      </c>
      <c r="D21" s="63" t="s">
        <v>114</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67</vt:i4>
      </vt:variant>
    </vt:vector>
  </HeadingPairs>
  <TitlesOfParts>
    <vt:vector size="102"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DESPESA_10</vt:lpstr>
      <vt:lpstr>DESPESA_11</vt:lpstr>
      <vt:lpstr>DESPESA_12</vt:lpstr>
      <vt:lpstr>DESPESA_9</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RECEITA_10</vt:lpstr>
      <vt:lpstr>RECEITA_11</vt:lpstr>
      <vt:lpstr>RECEITA_12</vt:lpstr>
      <vt:lpstr>RECEITA_4</vt:lpstr>
      <vt:lpstr>RECEITA_5</vt:lpstr>
      <vt:lpstr>RECEITA_6</vt:lpstr>
      <vt:lpstr>RECEITA_7</vt:lpstr>
      <vt:lpstr>RECEITA_8</vt:lpstr>
      <vt:lpstr>RECEITA_9</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2018-03-16T04:43:33Z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